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S:\3. Mandats\18603\4. Travaux\1_MPGP\1_Docs travail\2_DPGF\"/>
    </mc:Choice>
  </mc:AlternateContent>
  <xr:revisionPtr revIDLastSave="0" documentId="13_ncr:1_{83469192-F066-45F8-9045-818BD53E5412}" xr6:coauthVersionLast="47" xr6:coauthVersionMax="47" xr10:uidLastSave="{00000000-0000-0000-0000-000000000000}"/>
  <bookViews>
    <workbookView xWindow="-120" yWindow="-120" windowWidth="29040" windowHeight="15720" tabRatio="815" activeTab="4" xr2:uid="{00000000-000D-0000-FFFF-FFFF00000000}"/>
  </bookViews>
  <sheets>
    <sheet name="Notice " sheetId="12" r:id="rId1"/>
    <sheet name="1-Programme technique" sheetId="32" r:id="rId2"/>
    <sheet name="2-Engagement production" sheetId="25" r:id="rId3"/>
    <sheet name="3 - Production" sheetId="28" r:id="rId4"/>
    <sheet name="4 - Coût Invest et Exploit" sheetId="26" r:id="rId5"/>
    <sheet name="5 - BPU et DQE" sheetId="34" r:id="rId6"/>
    <sheet name="6 - Engagement Service" sheetId="33" r:id="rId7"/>
    <sheet name="7 - Hypothèses" sheetId="30" state="hidden" r:id="rId8"/>
  </sheets>
  <definedNames>
    <definedName name="_xlnm.Print_Area" localSheetId="4">'4 - Coût Invest et Exploit'!$A$1:$G$191</definedName>
    <definedName name="_xlnm.Print_Area" localSheetId="0">'Notice '!$B$1:$F$26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6" i="26" l="1"/>
  <c r="D139" i="26"/>
  <c r="B45" i="26"/>
  <c r="B62" i="26"/>
  <c r="B75" i="26"/>
  <c r="G130" i="26"/>
  <c r="G118" i="26"/>
  <c r="G101" i="26"/>
  <c r="G90" i="26"/>
  <c r="G77" i="26"/>
  <c r="G64" i="26"/>
  <c r="G50" i="26"/>
  <c r="G47" i="26"/>
  <c r="G41" i="26"/>
  <c r="G21" i="26"/>
  <c r="G7" i="26"/>
  <c r="G88" i="26"/>
  <c r="G86" i="26"/>
  <c r="G83" i="26" s="1"/>
  <c r="B116" i="26"/>
  <c r="B106" i="26"/>
  <c r="B104" i="26"/>
  <c r="G104" i="26"/>
  <c r="E51" i="34"/>
  <c r="G160" i="26"/>
  <c r="G81" i="26"/>
  <c r="B81" i="26"/>
  <c r="G116" i="26"/>
  <c r="G75" i="26"/>
  <c r="G62" i="26"/>
  <c r="G45" i="26"/>
  <c r="G129" i="26"/>
  <c r="D150" i="26" s="1"/>
  <c r="G125" i="26"/>
  <c r="E136" i="26"/>
  <c r="G5" i="32"/>
  <c r="E5" i="32"/>
  <c r="G173" i="26"/>
  <c r="B173" i="26"/>
  <c r="G163" i="26"/>
  <c r="G121" i="26" l="1"/>
  <c r="G19" i="26"/>
  <c r="G31" i="26"/>
  <c r="G29" i="26"/>
  <c r="G27" i="26"/>
  <c r="G39" i="26"/>
  <c r="G67" i="26"/>
  <c r="E185" i="26"/>
  <c r="C185" i="26"/>
  <c r="B185" i="26"/>
  <c r="A185" i="26"/>
  <c r="B136" i="26"/>
  <c r="A136" i="26"/>
  <c r="C136" i="26"/>
  <c r="G108" i="26"/>
  <c r="G102" i="26"/>
  <c r="G106" i="26"/>
  <c r="G17" i="26" l="1"/>
  <c r="G110" i="26"/>
  <c r="G112" i="26"/>
  <c r="G169" i="26"/>
  <c r="D148" i="26" l="1"/>
  <c r="G119" i="26"/>
  <c r="D149" i="26" s="1"/>
  <c r="B119" i="26"/>
  <c r="B102" i="26"/>
  <c r="G99" i="26"/>
  <c r="G97" i="26"/>
  <c r="G95" i="26"/>
  <c r="G91" i="26"/>
  <c r="G93" i="26"/>
  <c r="B91" i="26"/>
  <c r="B93" i="26" s="1"/>
  <c r="B95" i="26" s="1"/>
  <c r="B97" i="26" s="1"/>
  <c r="B99" i="26" s="1"/>
  <c r="B65" i="26"/>
  <c r="B67" i="26" s="1"/>
  <c r="B69" i="26" s="1"/>
  <c r="G80" i="26"/>
  <c r="G78" i="26"/>
  <c r="B78" i="26"/>
  <c r="B80" i="26" s="1"/>
  <c r="G59" i="26"/>
  <c r="G69" i="26"/>
  <c r="G65" i="26"/>
  <c r="B51" i="26"/>
  <c r="B55" i="26" s="1"/>
  <c r="B57" i="26" s="1"/>
  <c r="B59" i="26" s="1"/>
  <c r="G51" i="26"/>
  <c r="G57" i="26"/>
  <c r="G55" i="26"/>
  <c r="G25" i="26"/>
  <c r="G84" i="26"/>
  <c r="B84" i="26"/>
  <c r="B86" i="26" s="1"/>
  <c r="B88" i="26" s="1"/>
  <c r="G42" i="26"/>
  <c r="G48" i="26"/>
  <c r="D142" i="26" s="1"/>
  <c r="B48" i="26"/>
  <c r="B42" i="26"/>
  <c r="G35" i="26"/>
  <c r="G33" i="26"/>
  <c r="G22" i="26"/>
  <c r="B22" i="26"/>
  <c r="B25" i="26" s="1"/>
  <c r="G15" i="26"/>
  <c r="G8" i="26"/>
  <c r="B8" i="26"/>
  <c r="F6" i="25"/>
  <c r="D18" i="25"/>
  <c r="G6" i="28"/>
  <c r="F8" i="30"/>
  <c r="D14" i="25"/>
  <c r="J6" i="25"/>
  <c r="D5" i="32"/>
  <c r="B8" i="30"/>
  <c r="G175" i="26"/>
  <c r="G174" i="26"/>
  <c r="G171" i="26"/>
  <c r="G170" i="26"/>
  <c r="G167" i="26"/>
  <c r="G166" i="26"/>
  <c r="G165" i="26"/>
  <c r="G164" i="26"/>
  <c r="G159" i="26"/>
  <c r="D188" i="26" s="1"/>
  <c r="D144" i="26" l="1"/>
  <c r="D143" i="26"/>
  <c r="D141" i="26"/>
  <c r="B27" i="26"/>
  <c r="B29" i="26" s="1"/>
  <c r="B31" i="26" s="1"/>
  <c r="B33" i="26" s="1"/>
  <c r="B35" i="26" s="1"/>
  <c r="B39" i="26" s="1"/>
  <c r="D140" i="26"/>
  <c r="B108" i="26"/>
  <c r="B110" i="26" s="1"/>
  <c r="B112" i="26" s="1"/>
  <c r="G168" i="26"/>
  <c r="D145" i="26"/>
  <c r="D146" i="26"/>
  <c r="B15" i="26"/>
  <c r="B17" i="26" s="1"/>
  <c r="B19" i="26" s="1"/>
  <c r="G162" i="26"/>
  <c r="G172" i="26"/>
  <c r="D191" i="26" s="1"/>
  <c r="D189" i="26" l="1"/>
  <c r="D190" i="26"/>
  <c r="G177" i="26"/>
  <c r="D185" i="26" s="1"/>
  <c r="F26" i="34" l="1"/>
  <c r="F21" i="34"/>
  <c r="F55" i="34"/>
  <c r="F50" i="34"/>
  <c r="F60" i="34" s="1"/>
  <c r="F31" i="34"/>
  <c r="A56" i="34"/>
  <c r="A57" i="34"/>
  <c r="A58" i="34"/>
  <c r="A55" i="34"/>
  <c r="F28" i="34"/>
  <c r="F29" i="34"/>
  <c r="E56" i="34" l="1"/>
  <c r="F56" i="34" s="1"/>
  <c r="B56" i="34"/>
  <c r="B55" i="34"/>
  <c r="E54" i="34"/>
  <c r="F54" i="34" s="1"/>
  <c r="B54" i="34"/>
  <c r="E53" i="34"/>
  <c r="F53" i="34" s="1"/>
  <c r="B53" i="34"/>
  <c r="E52" i="34"/>
  <c r="F52" i="34" s="1"/>
  <c r="B52" i="34"/>
  <c r="F51" i="34"/>
  <c r="B51" i="34"/>
  <c r="E49" i="34"/>
  <c r="F49" i="34" s="1"/>
  <c r="B49" i="34"/>
  <c r="E48" i="34"/>
  <c r="F48" i="34" s="1"/>
  <c r="B48" i="34"/>
  <c r="E47" i="34"/>
  <c r="F47" i="34" s="1"/>
  <c r="B47" i="34"/>
  <c r="E46" i="34"/>
  <c r="F46" i="34" s="1"/>
  <c r="B46" i="34"/>
  <c r="E45" i="34"/>
  <c r="F45" i="34" s="1"/>
  <c r="B45" i="34"/>
  <c r="E43" i="34"/>
  <c r="F43" i="34" s="1"/>
  <c r="B43" i="34"/>
  <c r="E42" i="34"/>
  <c r="F42" i="34" s="1"/>
  <c r="B42" i="34"/>
  <c r="E41" i="34"/>
  <c r="F41" i="34" s="1"/>
  <c r="B41" i="34"/>
  <c r="E40" i="34"/>
  <c r="F40" i="34" s="1"/>
  <c r="B40" i="34"/>
  <c r="E39" i="34"/>
  <c r="F39" i="34" s="1"/>
  <c r="B39" i="34"/>
  <c r="E38" i="34"/>
  <c r="F38" i="34" s="1"/>
  <c r="B38" i="34"/>
  <c r="F27" i="34"/>
  <c r="F25" i="34"/>
  <c r="F24" i="34"/>
  <c r="F23" i="34"/>
  <c r="F22" i="34"/>
  <c r="F20" i="34"/>
  <c r="F19" i="34"/>
  <c r="F18" i="34"/>
  <c r="F17" i="34"/>
  <c r="F16" i="34"/>
  <c r="F14" i="34"/>
  <c r="F13" i="34"/>
  <c r="F12" i="34"/>
  <c r="F11" i="34"/>
  <c r="F10" i="34"/>
  <c r="F9" i="34"/>
  <c r="F8" i="34" l="1"/>
  <c r="F15" i="34"/>
  <c r="F37" i="34"/>
  <c r="F44" i="34"/>
  <c r="H7" i="25" l="1"/>
  <c r="I7" i="25"/>
  <c r="C8" i="30" l="1"/>
  <c r="A6" i="28" l="1"/>
  <c r="D6" i="28"/>
  <c r="F6" i="28"/>
  <c r="H6" i="28" s="1"/>
  <c r="I6" i="28" s="1"/>
  <c r="J6" i="28" s="1"/>
  <c r="K6" i="28" s="1"/>
  <c r="L6" i="28" s="1"/>
  <c r="M6" i="28" s="1"/>
  <c r="N6" i="28" s="1"/>
  <c r="O6" i="28" s="1"/>
  <c r="P6" i="28" s="1"/>
  <c r="Q6" i="28" s="1"/>
  <c r="R6" i="28" s="1"/>
  <c r="S6" i="28" s="1"/>
  <c r="T6" i="28" s="1"/>
  <c r="U6" i="28" s="1"/>
  <c r="V6" i="28" s="1"/>
  <c r="W6" i="28" s="1"/>
  <c r="X6" i="28" s="1"/>
  <c r="Y6" i="28" s="1"/>
  <c r="Z6" i="28" s="1"/>
  <c r="AA6" i="28" s="1"/>
  <c r="AB6" i="28" s="1"/>
  <c r="AC6" i="28" s="1"/>
  <c r="AD6" i="28" s="1"/>
  <c r="B6" i="25" l="1"/>
  <c r="B6" i="28" s="1"/>
  <c r="C6" i="25"/>
  <c r="C6" i="28" s="1"/>
  <c r="G5" i="28" l="1"/>
  <c r="H5" i="28" s="1"/>
  <c r="I5" i="28" s="1"/>
  <c r="J5" i="28" s="1"/>
  <c r="K5" i="28" s="1"/>
  <c r="L5" i="28" s="1"/>
  <c r="M5" i="28" s="1"/>
  <c r="N5" i="28" s="1"/>
  <c r="O5" i="28" s="1"/>
  <c r="P5" i="28" s="1"/>
  <c r="Q5" i="28" s="1"/>
  <c r="R5" i="28" s="1"/>
  <c r="S5" i="28" s="1"/>
  <c r="T5" i="28" s="1"/>
  <c r="U5" i="28" s="1"/>
  <c r="V5" i="28" s="1"/>
  <c r="W5" i="28" s="1"/>
  <c r="X5" i="28" s="1"/>
  <c r="Y5" i="28" s="1"/>
  <c r="Z5" i="28" s="1"/>
  <c r="AA5" i="28" s="1"/>
  <c r="AB5" i="28" s="1"/>
  <c r="AC5" i="28" s="1"/>
  <c r="AD5" i="28" s="1"/>
  <c r="E7" i="25"/>
  <c r="D7" i="25"/>
  <c r="D12" i="25" s="1"/>
  <c r="F7" i="25" l="1"/>
  <c r="J7" i="25"/>
  <c r="AE6" i="28" l="1"/>
  <c r="G122" i="26" l="1"/>
  <c r="D147" i="26"/>
  <c r="D136" i="26" l="1"/>
  <c r="G123" i="26"/>
  <c r="G124" i="26" s="1"/>
  <c r="F185" i="2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Emmanuel Gravelat</author>
  </authors>
  <commentList>
    <comment ref="H4" authorId="0" shapeId="0" xr:uid="{97139E43-61FE-4B83-BB4A-EF9FC860289A}">
      <text>
        <r>
          <rPr>
            <b/>
            <sz val="9"/>
            <color indexed="81"/>
            <rFont val="Tahoma"/>
            <family val="2"/>
          </rPr>
          <t>Emmanuel Gravelat:</t>
        </r>
        <r>
          <rPr>
            <sz val="9"/>
            <color indexed="81"/>
            <rFont val="Tahoma"/>
            <family val="2"/>
          </rPr>
          <t xml:space="preserve">
Mettre les tarifs s21 à jour</t>
        </r>
      </text>
    </comment>
  </commentList>
</comments>
</file>

<file path=xl/sharedStrings.xml><?xml version="1.0" encoding="utf-8"?>
<sst xmlns="http://schemas.openxmlformats.org/spreadsheetml/2006/main" count="415" uniqueCount="291">
  <si>
    <t xml:space="preserve">Notes </t>
  </si>
  <si>
    <t>Les formules ainsi que les renvois entre onglets devront être apparents et les cellules non verrouillées</t>
  </si>
  <si>
    <t xml:space="preserve">Les montants seront exprimés en euros hors taxes et hors actualisation </t>
  </si>
  <si>
    <t>Il est demandé au candidat d'ajuster le nombre de ligne/colonne au regard de sa proposition technique, mais de ne pas modifier, dans la mesure du possible, la structure du document</t>
  </si>
  <si>
    <t xml:space="preserve">Structure du document </t>
  </si>
  <si>
    <t>Programme technique</t>
  </si>
  <si>
    <t>Synthèse des caractéristiques techniques des installations proposées</t>
  </si>
  <si>
    <t>Engagement et performances</t>
  </si>
  <si>
    <t>Valorisation</t>
  </si>
  <si>
    <t>Coûts Invest et Exploit</t>
  </si>
  <si>
    <t>Synthèse des coûts d'investissement et d'explotiation par installation</t>
  </si>
  <si>
    <t>1 - Programme technique</t>
  </si>
  <si>
    <t>Le candidat remplira les cases jaunes. Compléter/ajouter autant de ligne que d'installation.</t>
  </si>
  <si>
    <t>PEB</t>
  </si>
  <si>
    <t>No</t>
  </si>
  <si>
    <t>Bâtiment</t>
  </si>
  <si>
    <t>Puissance installée (kWc)</t>
  </si>
  <si>
    <t>Nombre de panneaux</t>
  </si>
  <si>
    <t>Surface de panneaux (m²)</t>
  </si>
  <si>
    <t>Technologie panneaux PV</t>
  </si>
  <si>
    <t>Type d'intégration</t>
  </si>
  <si>
    <t>Raccordement BT/HT</t>
  </si>
  <si>
    <t>TOTAL</t>
  </si>
  <si>
    <t>2 - Engagement et performances</t>
  </si>
  <si>
    <t>2.1 - Performances des installations</t>
  </si>
  <si>
    <t>Production prévisionnelle année 1 (MWh/an)</t>
  </si>
  <si>
    <t>kWc</t>
  </si>
  <si>
    <t>MWh/an</t>
  </si>
  <si>
    <t>Taux prévisionnel/engagement</t>
  </si>
  <si>
    <t>Production TOTALE prévisionnelle</t>
  </si>
  <si>
    <t>Année 1</t>
  </si>
  <si>
    <t>Année 2</t>
  </si>
  <si>
    <t>Année 3</t>
  </si>
  <si>
    <t>Année 4</t>
  </si>
  <si>
    <t>Année 5</t>
  </si>
  <si>
    <t>Année 6</t>
  </si>
  <si>
    <t>Année 7</t>
  </si>
  <si>
    <t>Année 8</t>
  </si>
  <si>
    <t>Année 9</t>
  </si>
  <si>
    <t>Année 10</t>
  </si>
  <si>
    <t>Année 11</t>
  </si>
  <si>
    <t>Année 12</t>
  </si>
  <si>
    <t>Année 13</t>
  </si>
  <si>
    <t>Année 14</t>
  </si>
  <si>
    <t>Année 15</t>
  </si>
  <si>
    <t>Année 16</t>
  </si>
  <si>
    <t>Année 17</t>
  </si>
  <si>
    <t>Année 18</t>
  </si>
  <si>
    <t>Année 19</t>
  </si>
  <si>
    <t>Année 20</t>
  </si>
  <si>
    <t>Année 21</t>
  </si>
  <si>
    <t>Année 22</t>
  </si>
  <si>
    <t>Année 23</t>
  </si>
  <si>
    <t>Année 24</t>
  </si>
  <si>
    <t>Année 25</t>
  </si>
  <si>
    <t>Total</t>
  </si>
  <si>
    <t>Puissance (kWc)</t>
  </si>
  <si>
    <t>Production totale (MWh/an)</t>
  </si>
  <si>
    <t>Le candidat reportera les couts indiqués pour chaque installation dans les DPGF Conception-Réalisation</t>
  </si>
  <si>
    <t>TOTAL (€ HT)</t>
  </si>
  <si>
    <t>Invest 
(€ HT/Wc)</t>
  </si>
  <si>
    <t>Le candidat reportera les couts indiqués pour chaque installation dans les DPGF Exploitation-maintenance</t>
  </si>
  <si>
    <t>7 - Hypothèses</t>
  </si>
  <si>
    <t>Le candidat remplira les cases jaunes. Compléter/ajouter autant de ligne/colonne que d'installation.</t>
  </si>
  <si>
    <t>Calcul de la production annuelle sur 25 ans</t>
  </si>
  <si>
    <t>Coefficient de dégressivité de la production</t>
  </si>
  <si>
    <t>Variation annuelle des prix</t>
  </si>
  <si>
    <t>(Exploitation-maintenance)</t>
  </si>
  <si>
    <t>Puissance totale installée</t>
  </si>
  <si>
    <t>Prime  €/Wc</t>
  </si>
  <si>
    <t>Puissance kWc</t>
  </si>
  <si>
    <t>Prime sur 5 ans €</t>
  </si>
  <si>
    <t>4.1 - Coûts d'investissement par installation</t>
  </si>
  <si>
    <t>4.2 - Coûts d'exploitation par installation</t>
  </si>
  <si>
    <t>Irradiation horiz. annuelle reçue (MWh/an)</t>
  </si>
  <si>
    <t>Ratio kWh/kWc</t>
  </si>
  <si>
    <t>Le candidat remplira les cases jaunes uniquement</t>
  </si>
  <si>
    <t>2.2  - Engagements du Titulaire sur la production annuelle totale</t>
  </si>
  <si>
    <t>Ratio Production / Irradiation horizontale</t>
  </si>
  <si>
    <t>Irradiation moyenne dans le plan des modules (MWh/an)</t>
  </si>
  <si>
    <t>Modèle de BPU. Le candidat remplira toutes les cases en jaunes.</t>
  </si>
  <si>
    <t>Le Bordereau de Prix Unitaire doit présenter les prix unitaires applicables aux prestations du marché, non compris dans les travaux forfaitairement définis (DPGF).</t>
  </si>
  <si>
    <t>BPU pour le Gros Entretien Renouvellement</t>
  </si>
  <si>
    <t xml:space="preserve">Poste </t>
  </si>
  <si>
    <t>Désignation</t>
  </si>
  <si>
    <t>U</t>
  </si>
  <si>
    <t>Qté</t>
  </si>
  <si>
    <t>PU [€ HT]</t>
  </si>
  <si>
    <t>PT [€ HT]</t>
  </si>
  <si>
    <t>Remplacement des onduleurs (tout travaux et prestations nécessaires comprises)</t>
  </si>
  <si>
    <t>Remplacement d'un onduleur de type XXX1</t>
  </si>
  <si>
    <t>Remplacement d'un onduleur de type XXX2</t>
  </si>
  <si>
    <t>Remplacement d'un onduleur de type XXX3</t>
  </si>
  <si>
    <t>Remplacement d'un onduleur de type XXX4</t>
  </si>
  <si>
    <t>Remplacement d'un onduleur de type XXX5</t>
  </si>
  <si>
    <t>Remplacement d'un onduleur de type XXX6</t>
  </si>
  <si>
    <t>Remplacement de panneaux PV (tout travaux et prestations nécessaires comprises)</t>
  </si>
  <si>
    <t>Remplacement d'un panneau photovoltaique de type YYY1</t>
  </si>
  <si>
    <t>Remplacement d'un panneau photovoltaique de type YYY2</t>
  </si>
  <si>
    <t>Remplacement d'un panneau photovoltaique de type YYY3</t>
  </si>
  <si>
    <t>Remplacement d'un panneau photovoltaique de type YYY4</t>
  </si>
  <si>
    <t>…</t>
  </si>
  <si>
    <t>Taux horaire</t>
  </si>
  <si>
    <t>Coût horaire intervention technique</t>
  </si>
  <si>
    <t>hr</t>
  </si>
  <si>
    <t>Coût horaire intervention de nettoyage de panneaux</t>
  </si>
  <si>
    <t>Coût horaire intervention mise à l'arrêt de l'installation</t>
  </si>
  <si>
    <t>TOTAL BPU</t>
  </si>
  <si>
    <t>Le Décompte-Quantitatif Estimatif - test, dont les quantité sont fixées à titre estimatif, reprend les prix du BPU.</t>
  </si>
  <si>
    <t>DQE-TEST du GER</t>
  </si>
  <si>
    <t>Remplacement des onduleurs</t>
  </si>
  <si>
    <t>Remplacement de panneaux PV</t>
  </si>
  <si>
    <t>TOTAL DQE TEST</t>
  </si>
  <si>
    <t>La présente annexe  sera remise par le candidat sous format Excel</t>
  </si>
  <si>
    <t>6. Engagements sur les délais d'intervention - Maintenance curative</t>
  </si>
  <si>
    <t>6.1 Bordereau de Prix Unitaire</t>
  </si>
  <si>
    <t>6.2 Décompte Quantitatif Estimatif</t>
  </si>
  <si>
    <t>Nom Variable</t>
  </si>
  <si>
    <t>Var 1</t>
  </si>
  <si>
    <t>B = …</t>
  </si>
  <si>
    <t>Var 2</t>
  </si>
  <si>
    <t>C = …</t>
  </si>
  <si>
    <t>Var 3</t>
  </si>
  <si>
    <t>D = …</t>
  </si>
  <si>
    <t>-</t>
  </si>
  <si>
    <t>A (part fixe) = …</t>
  </si>
  <si>
    <t>L’engagement du Titulaire au titre de chaque année est « Ajusté » par application de la formule cadre suivante :</t>
  </si>
  <si>
    <t>N° variable</t>
  </si>
  <si>
    <t xml:space="preserve">3- Production d'électricité PV </t>
  </si>
  <si>
    <t>Estimation de la production sur 25 ans</t>
  </si>
  <si>
    <t>BPU et DQE</t>
  </si>
  <si>
    <t>Prix pour le Gros Entretien et le Renouvellement</t>
  </si>
  <si>
    <t>Engagements Exploitation</t>
  </si>
  <si>
    <t>Synthèse des Engagements portant sur la qualité de service (délais d'intervention)</t>
  </si>
  <si>
    <t>Autre</t>
  </si>
  <si>
    <t>xxxxx</t>
  </si>
  <si>
    <t>4.2</t>
  </si>
  <si>
    <t>4.1</t>
  </si>
  <si>
    <t>4.3</t>
  </si>
  <si>
    <t>P unitaire panneaux (Wc)</t>
  </si>
  <si>
    <t>Date de mise en service estimée</t>
  </si>
  <si>
    <t xml:space="preserve">Tarif vente du surplus applicable €/MWh </t>
  </si>
  <si>
    <t>DPGF Conception-Réalisation</t>
  </si>
  <si>
    <t>PEB - NO - NOM DE BATIMENT</t>
  </si>
  <si>
    <t>Autres (à préciser)</t>
  </si>
  <si>
    <t>Terrassement - Végétaux - Remise en état de voirie et des espaces verts</t>
  </si>
  <si>
    <t>Fondations</t>
  </si>
  <si>
    <t>Gestion des EP</t>
  </si>
  <si>
    <t>Système SCADA, métrologie, acquisitions et transmission de données</t>
  </si>
  <si>
    <t>Coefficient peines et soins</t>
  </si>
  <si>
    <t>DPGF Exploitation-Maintenance</t>
  </si>
  <si>
    <t>Télésuivi, alarmes, bilan, etc…</t>
  </si>
  <si>
    <t>Visites sur site</t>
  </si>
  <si>
    <t>Contrôles règlementaires</t>
  </si>
  <si>
    <t>Nettoyage</t>
  </si>
  <si>
    <t>Site</t>
  </si>
  <si>
    <t>Ombrières parking</t>
  </si>
  <si>
    <t>Type de fondation</t>
  </si>
  <si>
    <t xml:space="preserve">Modèle de DPGF. </t>
  </si>
  <si>
    <t>ACI totale ou partielle</t>
  </si>
  <si>
    <t>Synthèse des performances et des engagements du Titulaire portant sur la production annuelle photovoltaïque</t>
  </si>
  <si>
    <t>Sur ombrières</t>
  </si>
  <si>
    <t>exemple possible : VAR1 = irradiation globale horizontale en kWh/m² ; Var2 = température moyenne</t>
  </si>
  <si>
    <t>Variables d'ajustement proposées annuellement :</t>
  </si>
  <si>
    <t xml:space="preserve"> Détaillée au V.6.2 du CCTP</t>
  </si>
  <si>
    <t>La somme des coefficients A,B,… doit être égale à 1</t>
  </si>
  <si>
    <t>Rappel :</t>
  </si>
  <si>
    <t>Coefficient de pondération de chaque variable</t>
  </si>
  <si>
    <t>Valeur de référence pour l'année de réponse du candidat</t>
  </si>
  <si>
    <t>HT</t>
  </si>
  <si>
    <t>ACI totale</t>
  </si>
  <si>
    <t>GHHS VESOUL</t>
  </si>
  <si>
    <t>Travaux de VRD, Gros œuvre, structure</t>
  </si>
  <si>
    <r>
      <rPr>
        <b/>
        <sz val="10"/>
        <rFont val="Aptos"/>
        <family val="2"/>
      </rPr>
      <t>Les cellules à remplir impérativement</t>
    </r>
    <r>
      <rPr>
        <sz val="10"/>
        <rFont val="Aptos"/>
        <family val="2"/>
      </rPr>
      <t xml:space="preserve"> par le candidat sont sur fond jaune marqués ainsi : </t>
    </r>
  </si>
  <si>
    <r>
      <t>ENGAGEMENT sur la production TOTALE (CR</t>
    </r>
    <r>
      <rPr>
        <b/>
        <vertAlign val="subscript"/>
        <sz val="11"/>
        <color rgb="FFC00000"/>
        <rFont val="Aptos"/>
        <family val="2"/>
      </rPr>
      <t>0</t>
    </r>
    <r>
      <rPr>
        <b/>
        <sz val="11"/>
        <color rgb="FFC00000"/>
        <rFont val="Aptos"/>
        <family val="2"/>
      </rPr>
      <t>)</t>
    </r>
  </si>
  <si>
    <r>
      <t>CR</t>
    </r>
    <r>
      <rPr>
        <b/>
        <vertAlign val="subscript"/>
        <sz val="11"/>
        <color theme="1"/>
        <rFont val="Aptos"/>
        <family val="2"/>
      </rPr>
      <t xml:space="preserve">i </t>
    </r>
    <r>
      <rPr>
        <b/>
        <sz val="11"/>
        <color theme="1"/>
        <rFont val="Aptos"/>
        <family val="2"/>
      </rPr>
      <t>= CR</t>
    </r>
    <r>
      <rPr>
        <b/>
        <vertAlign val="subscript"/>
        <sz val="11"/>
        <color theme="1"/>
        <rFont val="Aptos"/>
        <family val="2"/>
      </rPr>
      <t>0</t>
    </r>
    <r>
      <rPr>
        <b/>
        <sz val="11"/>
        <color theme="1"/>
        <rFont val="Aptos"/>
        <family val="2"/>
      </rPr>
      <t xml:space="preserve"> x (A + B x Var 1</t>
    </r>
    <r>
      <rPr>
        <b/>
        <vertAlign val="subscript"/>
        <sz val="11"/>
        <color theme="1"/>
        <rFont val="Aptos"/>
        <family val="2"/>
      </rPr>
      <t>i</t>
    </r>
    <r>
      <rPr>
        <b/>
        <sz val="11"/>
        <color theme="1"/>
        <rFont val="Aptos"/>
        <family val="2"/>
      </rPr>
      <t xml:space="preserve"> / Var 1</t>
    </r>
    <r>
      <rPr>
        <b/>
        <vertAlign val="subscript"/>
        <sz val="11"/>
        <color theme="1"/>
        <rFont val="Aptos"/>
        <family val="2"/>
      </rPr>
      <t>0</t>
    </r>
    <r>
      <rPr>
        <b/>
        <sz val="11"/>
        <color theme="1"/>
        <rFont val="Aptos"/>
        <family val="2"/>
      </rPr>
      <t xml:space="preserve"> + C x Var 2</t>
    </r>
    <r>
      <rPr>
        <b/>
        <vertAlign val="subscript"/>
        <sz val="11"/>
        <color theme="1"/>
        <rFont val="Aptos"/>
        <family val="2"/>
      </rPr>
      <t>i</t>
    </r>
    <r>
      <rPr>
        <b/>
        <sz val="11"/>
        <color theme="1"/>
        <rFont val="Aptos"/>
        <family val="2"/>
      </rPr>
      <t xml:space="preserve"> / Var 2</t>
    </r>
    <r>
      <rPr>
        <b/>
        <vertAlign val="subscript"/>
        <sz val="11"/>
        <color theme="1"/>
        <rFont val="Aptos"/>
        <family val="2"/>
      </rPr>
      <t>0</t>
    </r>
    <r>
      <rPr>
        <b/>
        <sz val="11"/>
        <color theme="1"/>
        <rFont val="Aptos"/>
        <family val="2"/>
      </rPr>
      <t xml:space="preserve"> + C x Var 3</t>
    </r>
    <r>
      <rPr>
        <b/>
        <vertAlign val="subscript"/>
        <sz val="11"/>
        <color theme="1"/>
        <rFont val="Aptos"/>
        <family val="2"/>
      </rPr>
      <t xml:space="preserve">i </t>
    </r>
    <r>
      <rPr>
        <b/>
        <sz val="11"/>
        <color theme="1"/>
        <rFont val="Aptos"/>
        <family val="2"/>
      </rPr>
      <t>/ Var 3</t>
    </r>
    <r>
      <rPr>
        <b/>
        <vertAlign val="subscript"/>
        <sz val="11"/>
        <color theme="1"/>
        <rFont val="Aptos"/>
        <family val="2"/>
      </rPr>
      <t>0</t>
    </r>
    <r>
      <rPr>
        <b/>
        <sz val="11"/>
        <color theme="1"/>
        <rFont val="Aptos"/>
        <family val="2"/>
      </rPr>
      <t>)</t>
    </r>
  </si>
  <si>
    <r>
      <t>CR</t>
    </r>
    <r>
      <rPr>
        <vertAlign val="subscript"/>
        <sz val="11"/>
        <color theme="1"/>
        <rFont val="Aptos"/>
        <family val="2"/>
      </rPr>
      <t xml:space="preserve">0 </t>
    </r>
    <r>
      <rPr>
        <sz val="11"/>
        <color theme="1"/>
        <rFont val="Aptos"/>
        <family val="2"/>
      </rPr>
      <t>= Engagement de production selon cadre de réponse du titulaire (référence)</t>
    </r>
  </si>
  <si>
    <r>
      <t>CR</t>
    </r>
    <r>
      <rPr>
        <vertAlign val="subscript"/>
        <sz val="11"/>
        <color theme="1"/>
        <rFont val="Aptos"/>
        <family val="2"/>
      </rPr>
      <t>i</t>
    </r>
    <r>
      <rPr>
        <sz val="11"/>
        <color theme="1"/>
        <rFont val="Aptos"/>
        <family val="2"/>
      </rPr>
      <t xml:space="preserve"> = Engagement de production de l’année i corrigé des variables d’ajustement périodique</t>
    </r>
  </si>
  <si>
    <r>
      <t>Var 1</t>
    </r>
    <r>
      <rPr>
        <vertAlign val="subscript"/>
        <sz val="10"/>
        <color theme="1"/>
        <rFont val="Aptos"/>
        <family val="2"/>
      </rPr>
      <t>0</t>
    </r>
    <r>
      <rPr>
        <sz val="10"/>
        <color theme="1"/>
        <rFont val="Aptos"/>
        <family val="2"/>
      </rPr>
      <t xml:space="preserve"> = …</t>
    </r>
  </si>
  <si>
    <r>
      <t>Var 2</t>
    </r>
    <r>
      <rPr>
        <vertAlign val="subscript"/>
        <sz val="10"/>
        <color theme="1"/>
        <rFont val="Aptos"/>
        <family val="2"/>
      </rPr>
      <t>0</t>
    </r>
    <r>
      <rPr>
        <sz val="10"/>
        <color theme="1"/>
        <rFont val="Aptos"/>
        <family val="2"/>
      </rPr>
      <t xml:space="preserve"> = …</t>
    </r>
  </si>
  <si>
    <r>
      <t>Var 3</t>
    </r>
    <r>
      <rPr>
        <vertAlign val="subscript"/>
        <sz val="10"/>
        <color theme="1"/>
        <rFont val="Aptos"/>
        <family val="2"/>
      </rPr>
      <t>0</t>
    </r>
    <r>
      <rPr>
        <sz val="10"/>
        <color theme="1"/>
        <rFont val="Aptos"/>
        <family val="2"/>
      </rPr>
      <t xml:space="preserve"> = …</t>
    </r>
  </si>
  <si>
    <t>Préparation du chantier</t>
  </si>
  <si>
    <t>Dossier avant travaux</t>
  </si>
  <si>
    <r>
      <t xml:space="preserve">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Réalisation d'un dossier avant travaux (plans d'exécution, notes de calculs et tout document demandé par le maître d'œuvre et d'ouvrage).</t>
    </r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</si>
  <si>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y compris schéma unfilaire, note de calcul DC et AC réalisées à l'aide d'un</t>
    </r>
    <r>
      <rPr>
        <b/>
        <sz val="9"/>
        <color rgb="FF808080"/>
        <rFont val="Aptos"/>
        <family val="2"/>
      </rPr>
      <t xml:space="preserve"> logiciel certifié ELIE BT</t>
    </r>
    <r>
      <rPr>
        <sz val="8"/>
        <color rgb="FF808080"/>
        <rFont val="Aptos"/>
        <family val="2"/>
      </rPr>
      <t>.</t>
    </r>
  </si>
  <si>
    <t>Mise en place du chantier (hors protections collectives provisoires)</t>
  </si>
  <si>
    <r>
      <t xml:space="preserve">  </t>
    </r>
    <r>
      <rPr>
        <b/>
        <sz val="8"/>
        <color rgb="FF808080"/>
        <rFont val="Aptos"/>
        <family val="2"/>
      </rPr>
      <t xml:space="preserve"> o</t>
    </r>
    <r>
      <rPr>
        <sz val="8"/>
        <color rgb="FF808080"/>
        <rFont val="Aptos"/>
        <family val="2"/>
      </rPr>
      <t xml:space="preserve">     Approvisionnement, stockage matériel, moyen de mise en œuvre, balisage de la zone, fourniture et installation d'un panneau de chantier, sécurisation des travailleurs.</t>
    </r>
  </si>
  <si>
    <t>2</t>
  </si>
  <si>
    <t>Ensemble des prestations VRD</t>
  </si>
  <si>
    <t>3</t>
  </si>
  <si>
    <r>
      <t xml:space="preserve">  </t>
    </r>
    <r>
      <rPr>
        <b/>
        <sz val="8"/>
        <color rgb="FF808080"/>
        <rFont val="Aptos"/>
        <family val="2"/>
      </rPr>
      <t xml:space="preserve"> o</t>
    </r>
    <r>
      <rPr>
        <sz val="8"/>
        <color rgb="FF808080"/>
        <rFont val="Aptos"/>
        <family val="2"/>
      </rPr>
      <t xml:space="preserve">    y compris </t>
    </r>
    <r>
      <rPr>
        <b/>
        <sz val="8"/>
        <color rgb="FF808080"/>
        <rFont val="Aptos"/>
        <family val="2"/>
      </rPr>
      <t>autorisations administratives</t>
    </r>
    <r>
      <rPr>
        <sz val="8"/>
        <color rgb="FF808080"/>
        <rFont val="Aptos"/>
        <family val="2"/>
      </rPr>
      <t>.</t>
    </r>
  </si>
  <si>
    <t xml:space="preserve">Fourniture et pose du système d'intégration des modules photovoltaïques répondant à une ETN validée par un Bureau de contrôle. </t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</si>
  <si>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Fourniture et pose du système complet à inclure. Le chiffrage comprend toutes les adaptations demandées dans l'ETN, ainsi que dans les notices de montage.</t>
    </r>
  </si>
  <si>
    <t>Modules photovoltaïques</t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</si>
  <si>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tous les accessoires pour montage en toiture.</t>
    </r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</si>
  <si>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Système adapté aux ombrières photovoltaïques.</t>
    </r>
  </si>
  <si>
    <t xml:space="preserve">Circuits et matériels en courant continu (DC) : </t>
  </si>
  <si>
    <t>Fourniture et pose des modules photovoltaïques surla structure, tel que décrits au CCTP.</t>
  </si>
  <si>
    <t>10</t>
  </si>
  <si>
    <t>Système de télésuivi</t>
  </si>
  <si>
    <r>
      <t xml:space="preserve">  </t>
    </r>
    <r>
      <rPr>
        <b/>
        <sz val="8"/>
        <color rgb="FF808080"/>
        <rFont val="Aptos"/>
        <family val="2"/>
      </rPr>
      <t xml:space="preserve"> o</t>
    </r>
    <r>
      <rPr>
        <sz val="8"/>
        <color rgb="FF808080"/>
        <rFont val="Aptos"/>
        <family val="2"/>
      </rPr>
      <t xml:space="preserve">     Y compris Datalogger et son alimentation, liaison internet (routeur 4G).</t>
    </r>
  </si>
  <si>
    <t>Fourniture et pose de tous les éléments nécessaires à la mise en place d'un système de suivi de production.</t>
  </si>
  <si>
    <t>4</t>
  </si>
  <si>
    <t>Fourniture et pose des onduleurs tel que décrits au CCTP.</t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</si>
  <si>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Branchement en série des modules, et cheminement jusqu'aux coffrets DC (Boites de jonction) et jusqu'aux onduleurs et armoires DC/AC</t>
    </r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</si>
  <si>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retour DC limitant les boucles induites</t>
    </r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</si>
  <si>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fixation sur la structure.</t>
    </r>
  </si>
  <si>
    <t>Fourniture et pose du coffret de protections AC et de l'ensemble des matériels de protection électrique du réseau AC tel que décrits au CCTP.</t>
  </si>
  <si>
    <t>Tous les autres petits équipements (visseries, caches, petits équipements électriques, câble de terre) sont considérés comme inclus dans l'offre.</t>
  </si>
  <si>
    <t>5</t>
  </si>
  <si>
    <t>Raccordement électrique BT</t>
  </si>
  <si>
    <t>Raccordement électrique HT</t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</si>
  <si>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toute adaptation nécessaire.</t>
    </r>
  </si>
  <si>
    <t>Raccordement électrique HTA au réseau interne HTA du site</t>
  </si>
  <si>
    <r>
      <rPr>
        <b/>
        <sz val="8"/>
        <color rgb="FF808080"/>
        <rFont val="Aptos"/>
        <family val="2"/>
      </rPr>
      <t xml:space="preserve">   o   </t>
    </r>
    <r>
      <rPr>
        <sz val="8"/>
        <color rgb="FF808080"/>
        <rFont val="Aptos"/>
        <family val="2"/>
      </rPr>
      <t xml:space="preserve"> y compris les carottages et adaptations nécessaires avec </t>
    </r>
    <r>
      <rPr>
        <b/>
        <sz val="8"/>
        <color rgb="FF808080"/>
        <rFont val="Aptos"/>
        <family val="2"/>
      </rPr>
      <t>restitution du degré coupe-feu initial</t>
    </r>
    <r>
      <rPr>
        <sz val="8"/>
        <color rgb="FF808080"/>
        <rFont val="Aptos"/>
        <family val="2"/>
      </rPr>
      <t xml:space="preserve"> par rebouchage avec un mortier (mousses proscrites).</t>
    </r>
  </si>
  <si>
    <r>
      <t xml:space="preserve">   o     y compris étiquetage des chemins de câbles</t>
    </r>
    <r>
      <rPr>
        <b/>
        <sz val="8"/>
        <color rgb="FF808080"/>
        <rFont val="Aptos"/>
        <family val="2"/>
      </rPr>
      <t xml:space="preserve"> DC et AC.</t>
    </r>
  </si>
  <si>
    <t>9</t>
  </si>
  <si>
    <t>Signalisation et équipements réglementaires</t>
  </si>
  <si>
    <t>Mise en place à tous les niveaux de l'installation de l'ensemble des étiquetages de sécurité gravés décrits au CCTP et suivant les préconisations du SDIS 71.</t>
  </si>
  <si>
    <t>Mise à jour des plans d'intervention du bâtiment.</t>
  </si>
  <si>
    <t>6</t>
  </si>
  <si>
    <t>7</t>
  </si>
  <si>
    <t>Fourniture et pose d'un poste de transformation BT/HTA dédié à l'installation PV</t>
  </si>
  <si>
    <t>11</t>
  </si>
  <si>
    <t>Fourniture, pose et raccordement d'un afficheur de production affichant la plate-forme de supervision de l'installation PV.</t>
  </si>
  <si>
    <t>8</t>
  </si>
  <si>
    <r>
      <t>Arrêt d'urgence déclenchant la coupure de l'intersectionneur de tête du coffret AC. Mise en place d'un arrêt d'urgence de type "coup de poing</t>
    </r>
    <r>
      <rPr>
        <sz val="12"/>
        <rFont val="Aptos"/>
        <family val="2"/>
      </rPr>
      <t>" sur le coffret AC</t>
    </r>
    <r>
      <rPr>
        <i/>
        <sz val="12"/>
        <rFont val="Aptos"/>
        <family val="2"/>
      </rPr>
      <t>, avec report situé  à côté des autres boutons d'arrêt d'urgence du site, type "brise-glace".</t>
    </r>
  </si>
  <si>
    <t>Fourniture, pose et raccordement d'un système d'éclairage du parking.</t>
  </si>
  <si>
    <t>Démarches GRD - DOE - Mise en service</t>
  </si>
  <si>
    <t>Remise du Dossier des Ouvrages Exécutés</t>
  </si>
  <si>
    <t>Essais, mise en service et contrôle de l'installation suivant NF EN 62446</t>
  </si>
  <si>
    <t xml:space="preserve">   o     Y compris contrôle Q18.</t>
  </si>
  <si>
    <t>Remise en état du site</t>
  </si>
  <si>
    <t>Nettoyage du chantier, ramassage des déchets de chantier, remise en état initial des enrobés, des locaux utilisés pendant le chantier et des abords du bâtiment utilisés par le chantier.</t>
  </si>
  <si>
    <t>Sous-Total HT</t>
  </si>
  <si>
    <t>TVA 20%</t>
  </si>
  <si>
    <t>MONTANT TTC</t>
  </si>
  <si>
    <t>Pièces de rechange</t>
  </si>
  <si>
    <t>Suivi à distance des installations</t>
  </si>
  <si>
    <t>Entretien maintenance préventive et contrôles règlementaires</t>
  </si>
  <si>
    <t>Maintenance corrective</t>
  </si>
  <si>
    <t>Autres</t>
  </si>
  <si>
    <t>Travaux annexes</t>
  </si>
  <si>
    <t>Système d'intégration des modules photovoltaïques</t>
  </si>
  <si>
    <t>Fourniture, pose et raccordement du câblage AC sur les liaisons onduleur(s) - TDGS puis TDGS - poste de transformation PV.</t>
  </si>
  <si>
    <t>Fourniture et pose d'une base-vie</t>
  </si>
  <si>
    <t>Réalisation d'une boucle de terre en fond de fouille</t>
  </si>
  <si>
    <r>
      <t xml:space="preserve">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mise à la terre de l'ensemble de la structure.</t>
    </r>
  </si>
  <si>
    <t>Sciage et réfection des enrobés</t>
  </si>
  <si>
    <r>
      <rPr>
        <b/>
        <sz val="8"/>
        <color rgb="FF808080"/>
        <rFont val="Aptos"/>
        <family val="2"/>
      </rPr>
      <t xml:space="preserve">   o    </t>
    </r>
    <r>
      <rPr>
        <sz val="8"/>
        <color rgb="FF808080"/>
        <rFont val="Aptos"/>
        <family val="2"/>
      </rPr>
      <t xml:space="preserve"> Y compris exemplaire papier rangé dans une pochette plastifiée.</t>
    </r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</si>
  <si>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y compris </t>
    </r>
    <r>
      <rPr>
        <b/>
        <sz val="8"/>
        <color rgb="FF808080"/>
        <rFont val="Aptos"/>
        <family val="2"/>
      </rPr>
      <t>détection et marquage des réseaux existants</t>
    </r>
    <r>
      <rPr>
        <sz val="8"/>
        <color rgb="FF808080"/>
        <rFont val="Aptos"/>
        <family val="2"/>
      </rPr>
      <t>.</t>
    </r>
  </si>
  <si>
    <r>
      <rPr>
        <b/>
        <sz val="8"/>
        <color rgb="FF808080"/>
        <rFont val="Aptos"/>
        <family val="2"/>
      </rPr>
      <t xml:space="preserve">   o     </t>
    </r>
    <r>
      <rPr>
        <sz val="8"/>
        <color rgb="FF808080"/>
        <rFont val="Aptos"/>
        <family val="2"/>
      </rPr>
      <t>Y compris</t>
    </r>
    <r>
      <rPr>
        <b/>
        <sz val="8"/>
        <color rgb="FF808080"/>
        <rFont val="Aptos"/>
        <family val="2"/>
      </rPr>
      <t xml:space="preserve"> plan de récolement</t>
    </r>
    <r>
      <rPr>
        <sz val="8"/>
        <color rgb="FF808080"/>
        <rFont val="Aptos"/>
        <family val="2"/>
      </rPr>
      <t xml:space="preserve"> des réseaux et ouvrages exécutés.</t>
    </r>
  </si>
  <si>
    <t>Contrôles Q18 et Q19</t>
  </si>
  <si>
    <r>
      <t xml:space="preserve">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y compris dépose des arbres</t>
    </r>
  </si>
  <si>
    <r>
      <t xml:space="preserve">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dépose des candélabres</t>
    </r>
  </si>
  <si>
    <t xml:space="preserve">   o     L'installation PV sera raccordée en Autoconsommation Individuelle TOTALE.</t>
  </si>
  <si>
    <t>Système de bridage dynamique de l'installation PV (zéro-injection)</t>
  </si>
  <si>
    <t>PT (€ HT)</t>
  </si>
  <si>
    <t>TOTAL EXPLOITATION - MAINTENANCE (€HT)</t>
  </si>
  <si>
    <t>TOTAL MONTANT DES TRAVAUX (€HT)</t>
  </si>
  <si>
    <r>
      <t xml:space="preserve">En cas d’interruption de la production sur l’un des onduleurs ou de dysfonctionnement significatif observé via le dispositif de monitoring, </t>
    </r>
    <r>
      <rPr>
        <b/>
        <sz val="11"/>
        <color theme="1"/>
        <rFont val="Tahoma"/>
        <family val="2"/>
      </rPr>
      <t>délai d'intervention et de diagnostic de la panne</t>
    </r>
    <r>
      <rPr>
        <sz val="11"/>
        <color theme="1"/>
        <rFont val="Tahoma"/>
        <family val="2"/>
      </rPr>
      <t xml:space="preserve"> (heures)</t>
    </r>
  </si>
  <si>
    <r>
      <t xml:space="preserve">En cas de matériel défectueux, </t>
    </r>
    <r>
      <rPr>
        <b/>
        <sz val="11"/>
        <color theme="1"/>
        <rFont val="Tahoma"/>
        <family val="2"/>
      </rPr>
      <t xml:space="preserve">délai de remplacement </t>
    </r>
  </si>
  <si>
    <t xml:space="preserve">indiquer les tarifs en vigueur à la date de réponse au marché, correspondant à la puissance de l'installation concernée. 
Cette réponse n'a pas de valeur d'engagement puisque les tarifs réellement applicables sont ceux qui feront foi à la date de demande complète de raccordement. 
A titre indicatif, les valeurs connues au 01/09/2024 sont :
9 à 36 kWc : 7,65 c€/kWh (tarif) et 0,19€/Wc (prime)
36 à 100 kWc : 7,65 c€/kWh (tarif) et 0,19€/Wc (prime)
100 à 500 kWc : 10,88 c€/kWh (tarif) </t>
  </si>
  <si>
    <r>
      <t xml:space="preserve">  </t>
    </r>
    <r>
      <rPr>
        <b/>
        <sz val="8"/>
        <color rgb="FF808080"/>
        <rFont val="Aptos"/>
        <family val="2"/>
      </rPr>
      <t xml:space="preserve"> o</t>
    </r>
    <r>
      <rPr>
        <sz val="8"/>
        <color rgb="FF808080"/>
        <rFont val="Aptos"/>
        <family val="2"/>
      </rPr>
      <t xml:space="preserve">    y compris </t>
    </r>
    <r>
      <rPr>
        <b/>
        <sz val="8"/>
        <color rgb="FF808080"/>
        <rFont val="Aptos"/>
        <family val="2"/>
      </rPr>
      <t>plan d'altimètrie du parking</t>
    </r>
    <r>
      <rPr>
        <sz val="8"/>
        <color rgb="FF808080"/>
        <rFont val="Aptos"/>
        <family val="2"/>
      </rPr>
      <t>.</t>
    </r>
  </si>
  <si>
    <r>
      <t xml:space="preserve">  </t>
    </r>
    <r>
      <rPr>
        <b/>
        <sz val="8"/>
        <color rgb="FF808080"/>
        <rFont val="Aptos"/>
        <family val="2"/>
      </rPr>
      <t xml:space="preserve"> o</t>
    </r>
    <r>
      <rPr>
        <sz val="8"/>
        <color rgb="FF808080"/>
        <rFont val="Aptos"/>
        <family val="2"/>
      </rPr>
      <t xml:space="preserve">    y compris </t>
    </r>
    <r>
      <rPr>
        <b/>
        <sz val="8"/>
        <color rgb="FF808080"/>
        <rFont val="Aptos"/>
        <family val="2"/>
      </rPr>
      <t>Etude géotechnique</t>
    </r>
    <r>
      <rPr>
        <sz val="8"/>
        <color rgb="FF808080"/>
        <rFont val="Aptos"/>
        <family val="2"/>
      </rPr>
      <t xml:space="preserve"> </t>
    </r>
    <r>
      <rPr>
        <b/>
        <sz val="8"/>
        <color rgb="FF808080"/>
        <rFont val="Aptos"/>
        <family val="2"/>
      </rPr>
      <t>G3 EXE</t>
    </r>
  </si>
  <si>
    <t>Fourniture et pose d'un local maçonné dédié à l'installation PV</t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</si>
  <si>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liaison </t>
    </r>
    <r>
      <rPr>
        <b/>
        <sz val="8"/>
        <color rgb="FF808080"/>
        <rFont val="Aptos"/>
        <family val="2"/>
      </rPr>
      <t>Groupe électrogène</t>
    </r>
    <r>
      <rPr>
        <sz val="8"/>
        <color rgb="FF808080"/>
        <rFont val="Aptos"/>
        <family val="2"/>
      </rPr>
      <t>.</t>
    </r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</si>
  <si>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gestion </t>
    </r>
    <r>
      <rPr>
        <b/>
        <sz val="8"/>
        <color rgb="FF808080"/>
        <rFont val="Aptos"/>
        <family val="2"/>
      </rPr>
      <t>DEIE</t>
    </r>
    <r>
      <rPr>
        <sz val="8"/>
        <color rgb="FF808080"/>
        <rFont val="Aptos"/>
        <family val="2"/>
      </rPr>
      <t>.</t>
    </r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</si>
  <si>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</t>
    </r>
    <r>
      <rPr>
        <b/>
        <sz val="8"/>
        <color rgb="FF808080"/>
        <rFont val="Aptos"/>
        <family val="2"/>
      </rPr>
      <t>protection de découplage externe</t>
    </r>
    <r>
      <rPr>
        <sz val="8"/>
        <color rgb="FF808080"/>
        <rFont val="Aptos"/>
        <family val="2"/>
      </rPr>
      <t>.</t>
    </r>
  </si>
  <si>
    <r>
      <t xml:space="preserve">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</t>
    </r>
    <r>
      <rPr>
        <b/>
        <sz val="8"/>
        <color rgb="FF808080"/>
        <rFont val="Aptos"/>
        <family val="2"/>
      </rPr>
      <t>gouttière et descentes d'EP</t>
    </r>
  </si>
  <si>
    <r>
      <t xml:space="preserve">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</t>
    </r>
    <r>
      <rPr>
        <b/>
        <sz val="8"/>
        <color rgb="FF808080"/>
        <rFont val="Aptos"/>
        <family val="2"/>
      </rPr>
      <t>raccordement au réseau d'EP</t>
    </r>
  </si>
  <si>
    <t>Charpente (bois, métallique) / Structure primaire</t>
  </si>
  <si>
    <r>
      <rPr>
        <b/>
        <sz val="8"/>
        <color rgb="FF808080"/>
        <rFont val="Aptos"/>
        <family val="2"/>
      </rPr>
      <t xml:space="preserve">   o     </t>
    </r>
    <r>
      <rPr>
        <sz val="8"/>
        <color rgb="FF808080"/>
        <rFont val="Aptos"/>
        <family val="2"/>
      </rPr>
      <t>y compris</t>
    </r>
    <r>
      <rPr>
        <b/>
        <sz val="8"/>
        <color rgb="FF808080"/>
        <rFont val="Aptos"/>
        <family val="2"/>
      </rPr>
      <t xml:space="preserve"> </t>
    </r>
    <r>
      <rPr>
        <sz val="8"/>
        <color rgb="FF808080"/>
        <rFont val="Aptos"/>
        <family val="2"/>
      </rPr>
      <t>le</t>
    </r>
    <r>
      <rPr>
        <b/>
        <sz val="8"/>
        <color rgb="FF808080"/>
        <rFont val="Aptos"/>
        <family val="2"/>
      </rPr>
      <t xml:space="preserve"> </t>
    </r>
    <r>
      <rPr>
        <sz val="8"/>
        <color rgb="FF808080"/>
        <rFont val="Aptos"/>
        <family val="2"/>
      </rPr>
      <t>raccordement aux réseaux d’électricité, d’eau potable et d’eaux usées.</t>
    </r>
  </si>
  <si>
    <r>
      <t xml:space="preserve"> 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La section des câbles sera dimensionnée de manière à limiter la </t>
    </r>
    <r>
      <rPr>
        <b/>
        <sz val="8"/>
        <color rgb="FF808080"/>
        <rFont val="Aptos"/>
        <family val="2"/>
      </rPr>
      <t>chute de tension à 1,5 %</t>
    </r>
    <r>
      <rPr>
        <sz val="8"/>
        <color rgb="FF808080"/>
        <rFont val="Aptos"/>
        <family val="2"/>
      </rPr>
      <t>.</t>
    </r>
  </si>
  <si>
    <t>AUTRES - A PRECISER</t>
  </si>
  <si>
    <r>
      <t xml:space="preserve">  </t>
    </r>
    <r>
      <rPr>
        <b/>
        <sz val="8"/>
        <color rgb="FF808080"/>
        <rFont val="Aptos"/>
        <family val="2"/>
      </rPr>
      <t xml:space="preserve"> o</t>
    </r>
    <r>
      <rPr>
        <sz val="8"/>
        <color rgb="FF808080"/>
        <rFont val="Aptos"/>
        <family val="2"/>
      </rPr>
      <t xml:space="preserve">     La section des câbles sera dimensionnée de manière à limiter la </t>
    </r>
    <r>
      <rPr>
        <b/>
        <sz val="8"/>
        <color rgb="FF808080"/>
        <rFont val="Aptos"/>
        <family val="2"/>
      </rPr>
      <t>chute de tension à 1,5 % entre les onduleurs et le PDL du site.</t>
    </r>
  </si>
  <si>
    <t>Demande de raccordement et démarches GRD</t>
  </si>
  <si>
    <t>Commentaires groupement</t>
  </si>
  <si>
    <t>Commentaires groupement (si nécessaire)</t>
  </si>
  <si>
    <t>Rapports mensuels et annuels</t>
  </si>
  <si>
    <t>…......</t>
  </si>
  <si>
    <t>OPTIONS</t>
  </si>
  <si>
    <t>MPGP POUR LA MISE EN ŒUVRE ET L'EXPLOITATION D'INSTALLATIONS PHOTOVOLTAIQUES EN AUTOCONSOMMATION INDIVIDUELLE TOTALE</t>
  </si>
  <si>
    <t xml:space="preserve">AO CRE Autoconso : Prise en charge des démarches pour répondre à l'AO CRE autoconso. 
</t>
  </si>
  <si>
    <t>Option</t>
  </si>
  <si>
    <t>12</t>
  </si>
  <si>
    <t>démarches liées à l'obtention du certificat CONSUEL</t>
  </si>
  <si>
    <t xml:space="preserve">   o     y comrpis passage d'un bureau de contrôle agrée.</t>
  </si>
  <si>
    <r>
      <t xml:space="preserve">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arceaux de protection en pied de poteaux.</t>
    </r>
  </si>
  <si>
    <r>
      <t xml:space="preserve">  </t>
    </r>
    <r>
      <rPr>
        <b/>
        <sz val="8"/>
        <color rgb="FF808080"/>
        <rFont val="Aptos"/>
        <family val="2"/>
      </rPr>
      <t>o</t>
    </r>
    <r>
      <rPr>
        <sz val="8"/>
        <color rgb="FF808080"/>
        <rFont val="Aptos"/>
        <family val="2"/>
      </rPr>
      <t xml:space="preserve">     y compris </t>
    </r>
    <r>
      <rPr>
        <b/>
        <sz val="8"/>
        <color rgb="FF808080"/>
        <rFont val="Aptos"/>
        <family val="2"/>
      </rPr>
      <t>reprise du réseau d'EP</t>
    </r>
    <r>
      <rPr>
        <sz val="8"/>
        <color rgb="FF808080"/>
        <rFont val="Aptos"/>
        <family val="2"/>
      </rPr>
      <t xml:space="preserve"> (si besoin).</t>
    </r>
  </si>
  <si>
    <t>Fourniture, pose et raccordement d'un système de vidéo-surveillance du parking.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</si>
</sst>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0.0%"/>
    <numFmt numFmtId="167" formatCode="#,##0.00\ &quot;€&quot;"/>
    <numFmt numFmtId="168" formatCode="#,##0\ &quot;€&quot;"/>
    <numFmt numFmtId="169" formatCode="0.0"/>
  </numFmts>
  <fonts count="6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0"/>
      <color rgb="FF000000"/>
      <name val="Arial1"/>
    </font>
    <font>
      <sz val="8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1"/>
      <name val="Arial Narrow"/>
      <family val="2"/>
    </font>
    <font>
      <b/>
      <sz val="36"/>
      <color rgb="FFFF0000"/>
      <name val="Calibri"/>
      <family val="2"/>
      <scheme val="minor"/>
    </font>
    <font>
      <sz val="10"/>
      <name val="Aptos"/>
      <family val="2"/>
    </font>
    <font>
      <b/>
      <sz val="12"/>
      <color theme="0"/>
      <name val="Aptos"/>
      <family val="2"/>
    </font>
    <font>
      <b/>
      <sz val="11"/>
      <name val="Aptos"/>
      <family val="2"/>
    </font>
    <font>
      <b/>
      <sz val="11"/>
      <color rgb="FF000000"/>
      <name val="Aptos"/>
      <family val="2"/>
    </font>
    <font>
      <sz val="10"/>
      <color rgb="FFFF0000"/>
      <name val="Aptos"/>
      <family val="2"/>
    </font>
    <font>
      <b/>
      <sz val="10"/>
      <name val="Aptos"/>
      <family val="2"/>
    </font>
    <font>
      <b/>
      <sz val="14"/>
      <name val="Aptos"/>
      <family val="2"/>
    </font>
    <font>
      <sz val="10"/>
      <color theme="1"/>
      <name val="Aptos"/>
      <family val="2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1"/>
      <color theme="1"/>
      <name val="Aptos"/>
      <family val="2"/>
    </font>
    <font>
      <b/>
      <sz val="14"/>
      <color theme="1"/>
      <name val="Aptos"/>
      <family val="2"/>
    </font>
    <font>
      <b/>
      <sz val="11"/>
      <color rgb="FFC00000"/>
      <name val="Aptos"/>
      <family val="2"/>
    </font>
    <font>
      <sz val="11"/>
      <color rgb="FFC00000"/>
      <name val="Aptos"/>
      <family val="2"/>
    </font>
    <font>
      <b/>
      <vertAlign val="subscript"/>
      <sz val="11"/>
      <color rgb="FFC00000"/>
      <name val="Aptos"/>
      <family val="2"/>
    </font>
    <font>
      <sz val="10"/>
      <color rgb="FFC00000"/>
      <name val="Aptos"/>
      <family val="2"/>
    </font>
    <font>
      <b/>
      <sz val="11"/>
      <color theme="1"/>
      <name val="Aptos"/>
      <family val="2"/>
    </font>
    <font>
      <b/>
      <vertAlign val="subscript"/>
      <sz val="11"/>
      <color theme="1"/>
      <name val="Aptos"/>
      <family val="2"/>
    </font>
    <font>
      <vertAlign val="subscript"/>
      <sz val="11"/>
      <color theme="1"/>
      <name val="Aptos"/>
      <family val="2"/>
    </font>
    <font>
      <b/>
      <u/>
      <sz val="10"/>
      <color theme="1"/>
      <name val="Aptos"/>
      <family val="2"/>
    </font>
    <font>
      <vertAlign val="subscript"/>
      <sz val="10"/>
      <color theme="1"/>
      <name val="Aptos"/>
      <family val="2"/>
    </font>
    <font>
      <i/>
      <sz val="10"/>
      <color theme="1"/>
      <name val="Aptos"/>
      <family val="2"/>
    </font>
    <font>
      <b/>
      <i/>
      <sz val="11"/>
      <color rgb="FFFF0000"/>
      <name val="Aptos"/>
      <family val="2"/>
    </font>
    <font>
      <b/>
      <sz val="11"/>
      <color rgb="FFFF0000"/>
      <name val="Aptos"/>
      <family val="2"/>
    </font>
    <font>
      <i/>
      <sz val="11"/>
      <color rgb="FFFF0000"/>
      <name val="Aptos"/>
      <family val="2"/>
    </font>
    <font>
      <b/>
      <sz val="16"/>
      <color theme="1"/>
      <name val="Aptos"/>
      <family val="2"/>
    </font>
    <font>
      <sz val="11"/>
      <color rgb="FFFF0000"/>
      <name val="Aptos"/>
      <family val="2"/>
    </font>
    <font>
      <b/>
      <sz val="14"/>
      <color theme="0"/>
      <name val="Aptos"/>
      <family val="2"/>
    </font>
    <font>
      <b/>
      <sz val="8"/>
      <color theme="0"/>
      <name val="Aptos"/>
      <family val="2"/>
    </font>
    <font>
      <b/>
      <sz val="13"/>
      <color theme="0"/>
      <name val="Aptos"/>
      <family val="2"/>
    </font>
    <font>
      <b/>
      <sz val="8"/>
      <name val="Aptos"/>
      <family val="2"/>
    </font>
    <font>
      <i/>
      <sz val="12"/>
      <name val="Aptos"/>
      <family val="2"/>
    </font>
    <font>
      <sz val="8"/>
      <color rgb="FF808080"/>
      <name val="Aptos"/>
      <family val="2"/>
    </font>
    <font>
      <b/>
      <sz val="8"/>
      <color rgb="FF808080"/>
      <name val="Aptos"/>
      <family val="2"/>
    </font>
    <font>
      <b/>
      <sz val="7"/>
      <name val="Aptos"/>
      <family val="2"/>
    </font>
    <font>
      <b/>
      <sz val="7"/>
      <color rgb="FFC0C0C0"/>
      <name val="Aptos"/>
      <family val="2"/>
    </font>
    <font>
      <b/>
      <sz val="9"/>
      <color rgb="FF808080"/>
      <name val="Aptos"/>
      <family val="2"/>
    </font>
    <font>
      <u/>
      <sz val="8"/>
      <color rgb="FF7F7F7F"/>
      <name val="Aptos"/>
      <family val="2"/>
    </font>
    <font>
      <sz val="8"/>
      <name val="Aptos"/>
      <family val="2"/>
    </font>
    <font>
      <sz val="12"/>
      <name val="Aptos"/>
      <family val="2"/>
    </font>
    <font>
      <b/>
      <sz val="10"/>
      <color rgb="FF000000"/>
      <name val="Aptos"/>
      <family val="2"/>
    </font>
    <font>
      <b/>
      <sz val="11"/>
      <color theme="0"/>
      <name val="Calibri"/>
      <family val="2"/>
      <scheme val="minor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C2126"/>
        <bgColor rgb="FFFFFFFF"/>
      </patternFill>
    </fill>
    <fill>
      <patternFill patternType="solid">
        <fgColor rgb="FFF0C7C9"/>
        <bgColor rgb="FFFFFFFF"/>
      </patternFill>
    </fill>
    <fill>
      <patternFill patternType="solid">
        <fgColor rgb="FF7C2126"/>
        <bgColor indexed="64"/>
      </patternFill>
    </fill>
    <fill>
      <patternFill patternType="solid">
        <fgColor rgb="FFF0C7C9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646464"/>
      </right>
      <top style="thin">
        <color indexed="64"/>
      </top>
      <bottom/>
      <diagonal/>
    </border>
    <border>
      <left style="thin">
        <color rgb="FF646464"/>
      </left>
      <right style="thin">
        <color rgb="FF646464"/>
      </right>
      <top style="thin">
        <color indexed="64"/>
      </top>
      <bottom/>
      <diagonal/>
    </border>
    <border>
      <left/>
      <right style="thin">
        <color rgb="FFC0C0C0"/>
      </right>
      <top style="thin">
        <color indexed="64"/>
      </top>
      <bottom/>
      <diagonal/>
    </border>
    <border>
      <left style="thin">
        <color indexed="64"/>
      </left>
      <right style="thin">
        <color rgb="FF646464"/>
      </right>
      <top/>
      <bottom/>
      <diagonal/>
    </border>
    <border>
      <left style="thin">
        <color rgb="FF646464"/>
      </left>
      <right style="thin">
        <color rgb="FF646464"/>
      </right>
      <top/>
      <bottom/>
      <diagonal/>
    </border>
    <border>
      <left/>
      <right style="thin">
        <color rgb="FFC0C0C0"/>
      </right>
      <top/>
      <bottom/>
      <diagonal/>
    </border>
    <border>
      <left style="thin">
        <color indexed="64"/>
      </left>
      <right style="thin">
        <color rgb="FF646464"/>
      </right>
      <top style="thin">
        <color indexed="64"/>
      </top>
      <bottom style="thin">
        <color indexed="64"/>
      </bottom>
      <diagonal/>
    </border>
    <border>
      <left style="thin">
        <color rgb="FF646464"/>
      </left>
      <right style="thin">
        <color rgb="FF646464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/>
      <diagonal/>
    </border>
    <border>
      <left/>
      <right/>
      <top style="thin">
        <color rgb="FF646464"/>
      </top>
      <bottom/>
      <diagonal/>
    </border>
    <border>
      <left/>
      <right style="thin">
        <color rgb="FF646464"/>
      </right>
      <top style="thin">
        <color rgb="FF646464"/>
      </top>
      <bottom/>
      <diagonal/>
    </border>
    <border>
      <left style="thin">
        <color rgb="FF646464"/>
      </left>
      <right/>
      <top/>
      <bottom/>
      <diagonal/>
    </border>
    <border>
      <left/>
      <right style="thin">
        <color rgb="FF646464"/>
      </right>
      <top/>
      <bottom/>
      <diagonal/>
    </border>
    <border>
      <left style="thin">
        <color rgb="FF646464"/>
      </left>
      <right/>
      <top style="thin">
        <color indexed="64"/>
      </top>
      <bottom/>
      <diagonal/>
    </border>
    <border>
      <left style="thin">
        <color rgb="FF646464"/>
      </left>
      <right/>
      <top style="thin">
        <color indexed="64"/>
      </top>
      <bottom style="thin">
        <color indexed="64"/>
      </bottom>
      <diagonal/>
    </border>
    <border>
      <left style="thin">
        <color rgb="FF646464"/>
      </left>
      <right style="thin">
        <color rgb="FF6464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Border="0" applyProtection="0"/>
    <xf numFmtId="0" fontId="4" fillId="0" borderId="0" applyNumberFormat="0" applyBorder="0" applyProtection="0"/>
    <xf numFmtId="9" fontId="7" fillId="0" borderId="0" applyFont="0" applyFill="0" applyBorder="0" applyAlignment="0" applyProtection="0"/>
  </cellStyleXfs>
  <cellXfs count="257">
    <xf numFmtId="0" fontId="0" fillId="0" borderId="0" xfId="0"/>
    <xf numFmtId="0" fontId="6" fillId="0" borderId="0" xfId="0" applyFont="1"/>
    <xf numFmtId="165" fontId="3" fillId="0" borderId="0" xfId="2" applyNumberFormat="1" applyFont="1" applyFill="1" applyBorder="1" applyAlignment="1"/>
    <xf numFmtId="0" fontId="6" fillId="0" borderId="0" xfId="0" applyFont="1" applyAlignment="1">
      <alignment horizontal="left"/>
    </xf>
    <xf numFmtId="165" fontId="3" fillId="0" borderId="0" xfId="2" applyNumberFormat="1" applyFont="1" applyFill="1" applyBorder="1" applyAlignment="1">
      <alignment horizontal="left"/>
    </xf>
    <xf numFmtId="0" fontId="8" fillId="0" borderId="0" xfId="0" applyFont="1"/>
    <xf numFmtId="0" fontId="6" fillId="0" borderId="1" xfId="0" applyFont="1" applyBorder="1"/>
    <xf numFmtId="0" fontId="0" fillId="0" borderId="14" xfId="0" applyBorder="1"/>
    <xf numFmtId="0" fontId="0" fillId="0" borderId="2" xfId="0" applyBorder="1"/>
    <xf numFmtId="0" fontId="6" fillId="0" borderId="0" xfId="0" applyFont="1" applyAlignment="1">
      <alignment horizontal="right"/>
    </xf>
    <xf numFmtId="10" fontId="6" fillId="0" borderId="0" xfId="6" applyNumberFormat="1" applyFont="1" applyFill="1" applyBorder="1"/>
    <xf numFmtId="0" fontId="0" fillId="0" borderId="0" xfId="0" applyAlignment="1">
      <alignment horizontal="right"/>
    </xf>
    <xf numFmtId="0" fontId="2" fillId="0" borderId="0" xfId="1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 wrapText="1"/>
    </xf>
    <xf numFmtId="0" fontId="0" fillId="8" borderId="27" xfId="0" applyFill="1" applyBorder="1"/>
    <xf numFmtId="166" fontId="6" fillId="8" borderId="1" xfId="6" applyNumberFormat="1" applyFont="1" applyFill="1" applyBorder="1"/>
    <xf numFmtId="0" fontId="11" fillId="0" borderId="13" xfId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12" fillId="0" borderId="0" xfId="0" applyFont="1"/>
    <xf numFmtId="10" fontId="6" fillId="8" borderId="1" xfId="6" applyNumberFormat="1" applyFont="1" applyFill="1" applyBorder="1"/>
    <xf numFmtId="0" fontId="13" fillId="4" borderId="0" xfId="1" applyFont="1" applyFill="1"/>
    <xf numFmtId="0" fontId="13" fillId="0" borderId="0" xfId="1" applyFont="1"/>
    <xf numFmtId="0" fontId="17" fillId="0" borderId="0" xfId="1" applyFont="1"/>
    <xf numFmtId="0" fontId="13" fillId="0" borderId="5" xfId="1" applyFont="1" applyBorder="1"/>
    <xf numFmtId="0" fontId="13" fillId="0" borderId="6" xfId="1" applyFont="1" applyBorder="1"/>
    <xf numFmtId="0" fontId="13" fillId="0" borderId="7" xfId="1" applyFont="1" applyBorder="1"/>
    <xf numFmtId="0" fontId="13" fillId="0" borderId="8" xfId="1" applyFont="1" applyBorder="1"/>
    <xf numFmtId="0" fontId="13" fillId="8" borderId="9" xfId="1" applyFont="1" applyFill="1" applyBorder="1"/>
    <xf numFmtId="0" fontId="13" fillId="0" borderId="9" xfId="1" applyFont="1" applyBorder="1"/>
    <xf numFmtId="0" fontId="13" fillId="0" borderId="10" xfId="1" applyFont="1" applyBorder="1"/>
    <xf numFmtId="0" fontId="13" fillId="0" borderId="11" xfId="1" applyFont="1" applyBorder="1"/>
    <xf numFmtId="0" fontId="13" fillId="0" borderId="12" xfId="1" applyFont="1" applyBorder="1"/>
    <xf numFmtId="0" fontId="13" fillId="0" borderId="1" xfId="1" applyFont="1" applyBorder="1" applyAlignment="1">
      <alignment horizontal="center"/>
    </xf>
    <xf numFmtId="0" fontId="13" fillId="0" borderId="1" xfId="1" applyFont="1" applyBorder="1"/>
    <xf numFmtId="0" fontId="13" fillId="3" borderId="1" xfId="1" applyFont="1" applyFill="1" applyBorder="1" applyAlignment="1">
      <alignment horizontal="left"/>
    </xf>
    <xf numFmtId="0" fontId="13" fillId="0" borderId="14" xfId="1" applyFont="1" applyBorder="1"/>
    <xf numFmtId="165" fontId="19" fillId="0" borderId="0" xfId="2" applyNumberFormat="1" applyFont="1" applyFill="1" applyBorder="1" applyAlignment="1"/>
    <xf numFmtId="0" fontId="20" fillId="0" borderId="0" xfId="0" applyFont="1"/>
    <xf numFmtId="0" fontId="20" fillId="0" borderId="0" xfId="0" applyFont="1" applyAlignment="1">
      <alignment horizontal="left" indent="1"/>
    </xf>
    <xf numFmtId="0" fontId="20" fillId="0" borderId="0" xfId="0" applyFont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horizontal="left" vertical="center" wrapText="1" indent="1"/>
    </xf>
    <xf numFmtId="0" fontId="20" fillId="8" borderId="1" xfId="0" applyFont="1" applyFill="1" applyBorder="1" applyAlignment="1">
      <alignment horizontal="center"/>
    </xf>
    <xf numFmtId="0" fontId="20" fillId="8" borderId="1" xfId="0" applyFont="1" applyFill="1" applyBorder="1"/>
    <xf numFmtId="3" fontId="20" fillId="8" borderId="1" xfId="0" applyNumberFormat="1" applyFont="1" applyFill="1" applyBorder="1" applyAlignment="1">
      <alignment horizontal="center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 indent="1"/>
    </xf>
    <xf numFmtId="0" fontId="21" fillId="5" borderId="1" xfId="0" applyFont="1" applyFill="1" applyBorder="1" applyAlignment="1">
      <alignment horizontal="center"/>
    </xf>
    <xf numFmtId="3" fontId="21" fillId="5" borderId="1" xfId="0" applyNumberFormat="1" applyFont="1" applyFill="1" applyBorder="1" applyAlignment="1">
      <alignment horizontal="center"/>
    </xf>
    <xf numFmtId="0" fontId="21" fillId="5" borderId="1" xfId="0" applyFont="1" applyFill="1" applyBorder="1"/>
    <xf numFmtId="0" fontId="21" fillId="5" borderId="1" xfId="0" applyFont="1" applyFill="1" applyBorder="1" applyAlignment="1">
      <alignment horizontal="left" indent="1"/>
    </xf>
    <xf numFmtId="0" fontId="21" fillId="0" borderId="0" xfId="0" applyFont="1"/>
    <xf numFmtId="0" fontId="20" fillId="0" borderId="0" xfId="0" applyFont="1" applyAlignment="1">
      <alignment horizontal="center" vertical="center"/>
    </xf>
    <xf numFmtId="0" fontId="23" fillId="0" borderId="0" xfId="0" applyFont="1"/>
    <xf numFmtId="0" fontId="20" fillId="0" borderId="1" xfId="0" applyFont="1" applyBorder="1" applyAlignment="1">
      <alignment horizontal="left"/>
    </xf>
    <xf numFmtId="1" fontId="20" fillId="5" borderId="1" xfId="0" applyNumberFormat="1" applyFont="1" applyFill="1" applyBorder="1" applyAlignment="1">
      <alignment horizontal="center"/>
    </xf>
    <xf numFmtId="9" fontId="20" fillId="2" borderId="1" xfId="6" applyFont="1" applyFill="1" applyBorder="1" applyAlignment="1">
      <alignment horizontal="center"/>
    </xf>
    <xf numFmtId="0" fontId="21" fillId="5" borderId="13" xfId="0" applyFont="1" applyFill="1" applyBorder="1"/>
    <xf numFmtId="1" fontId="21" fillId="5" borderId="1" xfId="0" applyNumberFormat="1" applyFont="1" applyFill="1" applyBorder="1" applyAlignment="1">
      <alignment horizontal="center"/>
    </xf>
    <xf numFmtId="0" fontId="17" fillId="0" borderId="0" xfId="0" applyFont="1"/>
    <xf numFmtId="0" fontId="24" fillId="0" borderId="37" xfId="0" applyFont="1" applyBorder="1" applyAlignment="1">
      <alignment horizontal="left"/>
    </xf>
    <xf numFmtId="0" fontId="20" fillId="0" borderId="38" xfId="0" applyFont="1" applyBorder="1"/>
    <xf numFmtId="0" fontId="20" fillId="0" borderId="39" xfId="0" applyFont="1" applyBorder="1"/>
    <xf numFmtId="0" fontId="20" fillId="0" borderId="4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41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5" fillId="2" borderId="27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5" fillId="2" borderId="1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" fontId="25" fillId="8" borderId="27" xfId="0" applyNumberFormat="1" applyFont="1" applyFill="1" applyBorder="1" applyAlignment="1">
      <alignment vertical="center"/>
    </xf>
    <xf numFmtId="9" fontId="21" fillId="2" borderId="1" xfId="6" applyFont="1" applyFill="1" applyBorder="1" applyAlignment="1">
      <alignment vertical="center"/>
    </xf>
    <xf numFmtId="0" fontId="20" fillId="0" borderId="42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20" fillId="0" borderId="43" xfId="0" applyFont="1" applyBorder="1" applyAlignment="1">
      <alignment vertical="center"/>
    </xf>
    <xf numFmtId="0" fontId="20" fillId="0" borderId="44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9" fillId="0" borderId="0" xfId="0" applyFont="1"/>
    <xf numFmtId="0" fontId="20" fillId="0" borderId="33" xfId="0" applyFont="1" applyBorder="1" applyAlignment="1">
      <alignment vertical="center" wrapText="1"/>
    </xf>
    <xf numFmtId="0" fontId="32" fillId="0" borderId="0" xfId="0" applyFont="1"/>
    <xf numFmtId="0" fontId="20" fillId="0" borderId="32" xfId="0" applyFont="1" applyBorder="1" applyAlignment="1">
      <alignment vertical="center" wrapText="1"/>
    </xf>
    <xf numFmtId="0" fontId="20" fillId="8" borderId="34" xfId="0" applyFont="1" applyFill="1" applyBorder="1" applyAlignment="1">
      <alignment vertical="center" wrapText="1"/>
    </xf>
    <xf numFmtId="0" fontId="20" fillId="8" borderId="36" xfId="0" applyFont="1" applyFill="1" applyBorder="1" applyAlignment="1">
      <alignment vertical="center" wrapText="1"/>
    </xf>
    <xf numFmtId="0" fontId="34" fillId="0" borderId="0" xfId="0" applyFont="1"/>
    <xf numFmtId="0" fontId="19" fillId="0" borderId="0" xfId="1" applyFont="1" applyAlignment="1">
      <alignment vertical="center"/>
    </xf>
    <xf numFmtId="0" fontId="20" fillId="0" borderId="0" xfId="0" applyFont="1" applyAlignment="1">
      <alignment horizontal="left"/>
    </xf>
    <xf numFmtId="3" fontId="20" fillId="0" borderId="0" xfId="0" applyNumberFormat="1" applyFont="1"/>
    <xf numFmtId="0" fontId="24" fillId="0" borderId="0" xfId="0" applyFont="1"/>
    <xf numFmtId="0" fontId="19" fillId="0" borderId="0" xfId="1" applyFont="1" applyAlignment="1">
      <alignment horizontal="left" vertical="center"/>
    </xf>
    <xf numFmtId="3" fontId="19" fillId="0" borderId="0" xfId="1" applyNumberFormat="1" applyFont="1" applyAlignment="1">
      <alignment vertical="center"/>
    </xf>
    <xf numFmtId="0" fontId="18" fillId="5" borderId="1" xfId="1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left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8" fillId="5" borderId="7" xfId="1" applyFont="1" applyFill="1" applyBorder="1" applyAlignment="1">
      <alignment horizontal="center" vertical="center"/>
    </xf>
    <xf numFmtId="0" fontId="13" fillId="0" borderId="1" xfId="1" applyFont="1" applyBorder="1" applyAlignment="1">
      <alignment vertical="center"/>
    </xf>
    <xf numFmtId="0" fontId="18" fillId="6" borderId="26" xfId="1" applyFont="1" applyFill="1" applyBorder="1" applyAlignment="1">
      <alignment vertical="center"/>
    </xf>
    <xf numFmtId="1" fontId="21" fillId="6" borderId="26" xfId="0" applyNumberFormat="1" applyFont="1" applyFill="1" applyBorder="1" applyAlignment="1">
      <alignment horizontal="center"/>
    </xf>
    <xf numFmtId="3" fontId="18" fillId="6" borderId="26" xfId="1" applyNumberFormat="1" applyFont="1" applyFill="1" applyBorder="1" applyAlignment="1">
      <alignment horizontal="center" vertical="center"/>
    </xf>
    <xf numFmtId="165" fontId="19" fillId="0" borderId="0" xfId="2" applyNumberFormat="1" applyFont="1" applyFill="1" applyBorder="1" applyAlignment="1">
      <alignment horizontal="left"/>
    </xf>
    <xf numFmtId="165" fontId="19" fillId="0" borderId="0" xfId="2" applyNumberFormat="1" applyFont="1" applyFill="1" applyBorder="1" applyAlignment="1">
      <alignment horizontal="left" wrapText="1"/>
    </xf>
    <xf numFmtId="165" fontId="35" fillId="0" borderId="0" xfId="2" applyNumberFormat="1" applyFont="1" applyFill="1" applyBorder="1" applyAlignment="1">
      <alignment horizontal="left"/>
    </xf>
    <xf numFmtId="0" fontId="36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0" fontId="37" fillId="0" borderId="0" xfId="1" applyFont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>
      <alignment horizontal="center"/>
    </xf>
    <xf numFmtId="0" fontId="23" fillId="0" borderId="1" xfId="0" applyFont="1" applyBorder="1" applyAlignment="1">
      <alignment horizontal="center" vertical="top"/>
    </xf>
    <xf numFmtId="0" fontId="23" fillId="0" borderId="1" xfId="0" applyFont="1" applyBorder="1"/>
    <xf numFmtId="0" fontId="23" fillId="8" borderId="1" xfId="0" applyFont="1" applyFill="1" applyBorder="1" applyAlignment="1">
      <alignment horizontal="center"/>
    </xf>
    <xf numFmtId="167" fontId="23" fillId="8" borderId="13" xfId="0" applyNumberFormat="1" applyFont="1" applyFill="1" applyBorder="1" applyAlignment="1">
      <alignment horizontal="center"/>
    </xf>
    <xf numFmtId="167" fontId="23" fillId="0" borderId="1" xfId="0" applyNumberFormat="1" applyFont="1" applyBorder="1" applyAlignment="1">
      <alignment horizontal="center" vertical="top"/>
    </xf>
    <xf numFmtId="165" fontId="35" fillId="0" borderId="0" xfId="2" applyNumberFormat="1" applyFont="1" applyFill="1" applyBorder="1" applyAlignment="1">
      <alignment horizontal="left" wrapText="1"/>
    </xf>
    <xf numFmtId="165" fontId="18" fillId="0" borderId="1" xfId="2" applyNumberFormat="1" applyFont="1" applyBorder="1" applyAlignment="1">
      <alignment horizontal="right"/>
    </xf>
    <xf numFmtId="168" fontId="20" fillId="8" borderId="1" xfId="0" applyNumberFormat="1" applyFont="1" applyFill="1" applyBorder="1" applyAlignment="1">
      <alignment horizontal="center"/>
    </xf>
    <xf numFmtId="167" fontId="18" fillId="0" borderId="1" xfId="2" applyNumberFormat="1" applyFont="1" applyBorder="1" applyAlignment="1">
      <alignment horizontal="center"/>
    </xf>
    <xf numFmtId="0" fontId="23" fillId="8" borderId="1" xfId="0" applyFont="1" applyFill="1" applyBorder="1"/>
    <xf numFmtId="0" fontId="22" fillId="12" borderId="1" xfId="0" applyFont="1" applyFill="1" applyBorder="1" applyAlignment="1">
      <alignment horizontal="left" vertical="center" wrapText="1"/>
    </xf>
    <xf numFmtId="165" fontId="22" fillId="12" borderId="15" xfId="2" applyNumberFormat="1" applyFont="1" applyFill="1" applyBorder="1" applyAlignment="1">
      <alignment horizontal="center" vertical="center" wrapText="1"/>
    </xf>
    <xf numFmtId="49" fontId="14" fillId="12" borderId="45" xfId="0" applyNumberFormat="1" applyFont="1" applyFill="1" applyBorder="1" applyAlignment="1">
      <alignment horizontal="center" vertical="center" wrapText="1"/>
    </xf>
    <xf numFmtId="0" fontId="42" fillId="12" borderId="46" xfId="0" applyFont="1" applyFill="1" applyBorder="1" applyAlignment="1">
      <alignment vertical="center" wrapText="1"/>
    </xf>
    <xf numFmtId="0" fontId="41" fillId="12" borderId="46" xfId="0" applyFont="1" applyFill="1" applyBorder="1" applyAlignment="1">
      <alignment horizontal="center" vertical="center"/>
    </xf>
    <xf numFmtId="0" fontId="41" fillId="12" borderId="47" xfId="0" applyFont="1" applyFill="1" applyBorder="1" applyAlignment="1">
      <alignment horizontal="right" vertical="center"/>
    </xf>
    <xf numFmtId="0" fontId="41" fillId="12" borderId="46" xfId="0" applyFont="1" applyFill="1" applyBorder="1" applyAlignment="1">
      <alignment horizontal="right" vertical="center"/>
    </xf>
    <xf numFmtId="169" fontId="43" fillId="0" borderId="48" xfId="0" applyNumberFormat="1" applyFont="1" applyBorder="1" applyAlignment="1">
      <alignment vertical="center" wrapText="1"/>
    </xf>
    <xf numFmtId="0" fontId="44" fillId="0" borderId="49" xfId="0" applyFont="1" applyBorder="1" applyAlignment="1">
      <alignment vertical="center" wrapText="1"/>
    </xf>
    <xf numFmtId="49" fontId="43" fillId="0" borderId="49" xfId="0" applyNumberFormat="1" applyFont="1" applyBorder="1" applyAlignment="1">
      <alignment horizontal="center" vertical="center" wrapText="1"/>
    </xf>
    <xf numFmtId="3" fontId="43" fillId="0" borderId="50" xfId="0" applyNumberFormat="1" applyFont="1" applyBorder="1" applyAlignment="1">
      <alignment horizontal="right" vertical="center"/>
    </xf>
    <xf numFmtId="0" fontId="45" fillId="0" borderId="49" xfId="0" applyFont="1" applyBorder="1" applyAlignment="1">
      <alignment horizontal="left" vertical="center" wrapText="1"/>
    </xf>
    <xf numFmtId="0" fontId="47" fillId="0" borderId="49" xfId="0" applyFont="1" applyBorder="1" applyAlignment="1">
      <alignment horizontal="center" vertical="center"/>
    </xf>
    <xf numFmtId="0" fontId="48" fillId="0" borderId="50" xfId="0" applyFont="1" applyBorder="1" applyAlignment="1">
      <alignment vertical="center"/>
    </xf>
    <xf numFmtId="0" fontId="48" fillId="0" borderId="49" xfId="0" applyFont="1" applyBorder="1" applyAlignment="1">
      <alignment vertical="center"/>
    </xf>
    <xf numFmtId="7" fontId="43" fillId="0" borderId="49" xfId="0" applyNumberFormat="1" applyFont="1" applyBorder="1" applyAlignment="1">
      <alignment horizontal="right" vertical="center"/>
    </xf>
    <xf numFmtId="169" fontId="43" fillId="0" borderId="45" xfId="0" applyNumberFormat="1" applyFont="1" applyBorder="1" applyAlignment="1">
      <alignment vertical="center" wrapText="1"/>
    </xf>
    <xf numFmtId="0" fontId="44" fillId="0" borderId="46" xfId="0" applyFont="1" applyBorder="1" applyAlignment="1">
      <alignment vertical="center" wrapText="1"/>
    </xf>
    <xf numFmtId="49" fontId="43" fillId="8" borderId="46" xfId="0" applyNumberFormat="1" applyFont="1" applyFill="1" applyBorder="1" applyAlignment="1">
      <alignment horizontal="center" vertical="center" wrapText="1"/>
    </xf>
    <xf numFmtId="3" fontId="43" fillId="8" borderId="47" xfId="0" applyNumberFormat="1" applyFont="1" applyFill="1" applyBorder="1" applyAlignment="1">
      <alignment horizontal="right" vertical="center"/>
    </xf>
    <xf numFmtId="7" fontId="43" fillId="8" borderId="46" xfId="0" applyNumberFormat="1" applyFont="1" applyFill="1" applyBorder="1" applyAlignment="1" applyProtection="1">
      <alignment horizontal="right" vertical="center"/>
      <protection locked="0"/>
    </xf>
    <xf numFmtId="0" fontId="29" fillId="13" borderId="31" xfId="0" applyFont="1" applyFill="1" applyBorder="1" applyAlignment="1">
      <alignment vertical="center"/>
    </xf>
    <xf numFmtId="0" fontId="29" fillId="13" borderId="31" xfId="0" applyFont="1" applyFill="1" applyBorder="1" applyAlignment="1">
      <alignment horizontal="center" vertical="center"/>
    </xf>
    <xf numFmtId="2" fontId="43" fillId="0" borderId="48" xfId="0" applyNumberFormat="1" applyFont="1" applyBorder="1" applyAlignment="1">
      <alignment vertical="center" wrapText="1"/>
    </xf>
    <xf numFmtId="2" fontId="50" fillId="0" borderId="48" xfId="0" applyNumberFormat="1" applyFont="1" applyBorder="1" applyAlignment="1">
      <alignment horizontal="right" vertical="center" wrapText="1"/>
    </xf>
    <xf numFmtId="0" fontId="45" fillId="0" borderId="49" xfId="0" quotePrefix="1" applyFont="1" applyBorder="1" applyAlignment="1">
      <alignment horizontal="left" vertical="center" wrapText="1"/>
    </xf>
    <xf numFmtId="0" fontId="15" fillId="0" borderId="49" xfId="0" applyFont="1" applyBorder="1" applyAlignment="1">
      <alignment vertical="center" wrapText="1"/>
    </xf>
    <xf numFmtId="169" fontId="43" fillId="0" borderId="51" xfId="0" applyNumberFormat="1" applyFont="1" applyBorder="1" applyAlignment="1">
      <alignment vertical="center" wrapText="1"/>
    </xf>
    <xf numFmtId="0" fontId="44" fillId="0" borderId="52" xfId="0" applyFont="1" applyBorder="1" applyAlignment="1">
      <alignment vertical="center" wrapText="1"/>
    </xf>
    <xf numFmtId="7" fontId="43" fillId="8" borderId="52" xfId="0" applyNumberFormat="1" applyFont="1" applyFill="1" applyBorder="1" applyAlignment="1" applyProtection="1">
      <alignment horizontal="right" vertical="center"/>
      <protection locked="0"/>
    </xf>
    <xf numFmtId="49" fontId="51" fillId="8" borderId="46" xfId="0" applyNumberFormat="1" applyFont="1" applyFill="1" applyBorder="1" applyAlignment="1">
      <alignment horizontal="center" vertical="center" wrapText="1"/>
    </xf>
    <xf numFmtId="3" fontId="51" fillId="8" borderId="47" xfId="0" applyNumberFormat="1" applyFont="1" applyFill="1" applyBorder="1" applyAlignment="1">
      <alignment horizontal="right" vertical="center"/>
    </xf>
    <xf numFmtId="7" fontId="51" fillId="8" borderId="46" xfId="0" applyNumberFormat="1" applyFont="1" applyFill="1" applyBorder="1" applyAlignment="1" applyProtection="1">
      <alignment horizontal="right" vertical="center"/>
      <protection locked="0"/>
    </xf>
    <xf numFmtId="49" fontId="43" fillId="8" borderId="52" xfId="0" applyNumberFormat="1" applyFont="1" applyFill="1" applyBorder="1" applyAlignment="1">
      <alignment horizontal="center" vertical="center" wrapText="1"/>
    </xf>
    <xf numFmtId="3" fontId="43" fillId="8" borderId="53" xfId="0" applyNumberFormat="1" applyFont="1" applyFill="1" applyBorder="1" applyAlignment="1">
      <alignment horizontal="right" vertical="center"/>
    </xf>
    <xf numFmtId="169" fontId="43" fillId="0" borderId="49" xfId="0" applyNumberFormat="1" applyFont="1" applyBorder="1" applyAlignment="1">
      <alignment vertical="center" wrapText="1"/>
    </xf>
    <xf numFmtId="0" fontId="37" fillId="0" borderId="13" xfId="1" applyFont="1" applyBorder="1" applyAlignment="1">
      <alignment horizontal="center" vertical="center" wrapText="1"/>
    </xf>
    <xf numFmtId="0" fontId="55" fillId="12" borderId="31" xfId="0" applyFont="1" applyFill="1" applyBorder="1"/>
    <xf numFmtId="0" fontId="55" fillId="12" borderId="31" xfId="0" applyFont="1" applyFill="1" applyBorder="1" applyAlignment="1">
      <alignment horizontal="center"/>
    </xf>
    <xf numFmtId="0" fontId="55" fillId="12" borderId="31" xfId="0" applyFont="1" applyFill="1" applyBorder="1" applyAlignment="1">
      <alignment horizontal="center" vertical="top"/>
    </xf>
    <xf numFmtId="0" fontId="56" fillId="12" borderId="13" xfId="0" applyFont="1" applyFill="1" applyBorder="1"/>
    <xf numFmtId="0" fontId="56" fillId="12" borderId="14" xfId="0" applyFont="1" applyFill="1" applyBorder="1"/>
    <xf numFmtId="167" fontId="56" fillId="12" borderId="14" xfId="0" applyNumberFormat="1" applyFont="1" applyFill="1" applyBorder="1"/>
    <xf numFmtId="167" fontId="56" fillId="12" borderId="1" xfId="0" applyNumberFormat="1" applyFont="1" applyFill="1" applyBorder="1" applyAlignment="1">
      <alignment vertical="top"/>
    </xf>
    <xf numFmtId="0" fontId="56" fillId="12" borderId="13" xfId="0" applyFont="1" applyFill="1" applyBorder="1" applyAlignment="1">
      <alignment horizontal="center"/>
    </xf>
    <xf numFmtId="0" fontId="54" fillId="12" borderId="1" xfId="0" applyFont="1" applyFill="1" applyBorder="1" applyAlignment="1">
      <alignment horizontal="center" vertical="center" wrapText="1"/>
    </xf>
    <xf numFmtId="0" fontId="56" fillId="12" borderId="13" xfId="0" applyFont="1" applyFill="1" applyBorder="1" applyAlignment="1">
      <alignment vertical="center"/>
    </xf>
    <xf numFmtId="0" fontId="55" fillId="12" borderId="14" xfId="0" applyFont="1" applyFill="1" applyBorder="1" applyAlignment="1">
      <alignment vertical="center"/>
    </xf>
    <xf numFmtId="167" fontId="55" fillId="12" borderId="14" xfId="0" applyNumberFormat="1" applyFont="1" applyFill="1" applyBorder="1" applyAlignment="1">
      <alignment vertical="center"/>
    </xf>
    <xf numFmtId="167" fontId="56" fillId="12" borderId="1" xfId="0" applyNumberFormat="1" applyFont="1" applyFill="1" applyBorder="1" applyAlignment="1">
      <alignment vertical="center"/>
    </xf>
    <xf numFmtId="0" fontId="23" fillId="0" borderId="1" xfId="0" applyFont="1" applyBorder="1" applyAlignment="1">
      <alignment horizontal="center"/>
    </xf>
    <xf numFmtId="0" fontId="29" fillId="0" borderId="0" xfId="0" applyFont="1" applyAlignment="1">
      <alignment vertical="center"/>
    </xf>
    <xf numFmtId="167" fontId="23" fillId="0" borderId="0" xfId="0" applyNumberFormat="1" applyFont="1" applyAlignment="1">
      <alignment vertical="center"/>
    </xf>
    <xf numFmtId="167" fontId="29" fillId="0" borderId="0" xfId="0" applyNumberFormat="1" applyFont="1" applyAlignment="1">
      <alignment vertical="center"/>
    </xf>
    <xf numFmtId="167" fontId="23" fillId="0" borderId="13" xfId="0" applyNumberFormat="1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49" fontId="56" fillId="12" borderId="45" xfId="0" applyNumberFormat="1" applyFont="1" applyFill="1" applyBorder="1" applyAlignment="1">
      <alignment horizontal="center" vertical="center" wrapText="1"/>
    </xf>
    <xf numFmtId="0" fontId="56" fillId="12" borderId="46" xfId="0" applyFont="1" applyFill="1" applyBorder="1" applyAlignment="1">
      <alignment vertical="center" wrapText="1"/>
    </xf>
    <xf numFmtId="167" fontId="20" fillId="8" borderId="1" xfId="0" applyNumberFormat="1" applyFont="1" applyFill="1" applyBorder="1" applyAlignment="1">
      <alignment horizontal="center"/>
    </xf>
    <xf numFmtId="0" fontId="29" fillId="13" borderId="1" xfId="0" applyFont="1" applyFill="1" applyBorder="1" applyAlignment="1">
      <alignment horizontal="center" vertical="center" wrapText="1"/>
    </xf>
    <xf numFmtId="0" fontId="29" fillId="13" borderId="10" xfId="0" applyFont="1" applyFill="1" applyBorder="1" applyAlignment="1">
      <alignment horizontal="center" vertical="center"/>
    </xf>
    <xf numFmtId="167" fontId="41" fillId="12" borderId="62" xfId="0" applyNumberFormat="1" applyFont="1" applyFill="1" applyBorder="1" applyAlignment="1">
      <alignment horizontal="right" vertical="center"/>
    </xf>
    <xf numFmtId="167" fontId="43" fillId="0" borderId="62" xfId="0" applyNumberFormat="1" applyFont="1" applyBorder="1" applyAlignment="1">
      <alignment horizontal="right" vertical="center"/>
    </xf>
    <xf numFmtId="167" fontId="48" fillId="0" borderId="60" xfId="0" applyNumberFormat="1" applyFont="1" applyBorder="1" applyAlignment="1">
      <alignment horizontal="right" vertical="center"/>
    </xf>
    <xf numFmtId="167" fontId="43" fillId="0" borderId="60" xfId="0" applyNumberFormat="1" applyFont="1" applyBorder="1" applyAlignment="1">
      <alignment horizontal="right" vertical="center"/>
    </xf>
    <xf numFmtId="44" fontId="43" fillId="0" borderId="60" xfId="0" applyNumberFormat="1" applyFont="1" applyBorder="1" applyAlignment="1">
      <alignment horizontal="right" vertical="center"/>
    </xf>
    <xf numFmtId="44" fontId="43" fillId="0" borderId="62" xfId="0" applyNumberFormat="1" applyFont="1" applyBorder="1" applyAlignment="1">
      <alignment horizontal="right" vertical="center"/>
    </xf>
    <xf numFmtId="167" fontId="51" fillId="0" borderId="62" xfId="0" applyNumberFormat="1" applyFont="1" applyBorder="1" applyAlignment="1">
      <alignment horizontal="right" vertical="center"/>
    </xf>
    <xf numFmtId="167" fontId="43" fillId="0" borderId="63" xfId="0" applyNumberFormat="1" applyFont="1" applyBorder="1" applyAlignment="1">
      <alignment horizontal="right" vertical="center"/>
    </xf>
    <xf numFmtId="167" fontId="18" fillId="13" borderId="55" xfId="0" applyNumberFormat="1" applyFont="1" applyFill="1" applyBorder="1" applyAlignment="1">
      <alignment horizontal="right" vertical="center"/>
    </xf>
    <xf numFmtId="167" fontId="40" fillId="12" borderId="58" xfId="0" applyNumberFormat="1" applyFont="1" applyFill="1" applyBorder="1" applyAlignment="1">
      <alignment horizontal="right" vertical="center"/>
    </xf>
    <xf numFmtId="167" fontId="22" fillId="12" borderId="0" xfId="0" applyNumberFormat="1" applyFont="1" applyFill="1" applyAlignment="1">
      <alignment horizontal="right" vertical="center"/>
    </xf>
    <xf numFmtId="0" fontId="37" fillId="0" borderId="16" xfId="1" applyFont="1" applyBorder="1" applyAlignment="1">
      <alignment horizontal="center" vertical="center" wrapText="1"/>
    </xf>
    <xf numFmtId="0" fontId="37" fillId="0" borderId="31" xfId="1" applyFont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13" fillId="3" borderId="1" xfId="1" applyFont="1" applyFill="1" applyBorder="1" applyAlignment="1">
      <alignment horizontal="left"/>
    </xf>
    <xf numFmtId="0" fontId="14" fillId="10" borderId="17" xfId="1" applyFont="1" applyFill="1" applyBorder="1" applyAlignment="1">
      <alignment horizontal="center" vertical="center"/>
    </xf>
    <xf numFmtId="0" fontId="15" fillId="11" borderId="18" xfId="1" applyFont="1" applyFill="1" applyBorder="1" applyAlignment="1">
      <alignment horizontal="center" vertical="center" wrapText="1"/>
    </xf>
    <xf numFmtId="0" fontId="15" fillId="11" borderId="19" xfId="1" applyFont="1" applyFill="1" applyBorder="1" applyAlignment="1">
      <alignment horizontal="center" vertical="center" wrapText="1"/>
    </xf>
    <xf numFmtId="0" fontId="15" fillId="11" borderId="20" xfId="1" applyFont="1" applyFill="1" applyBorder="1" applyAlignment="1">
      <alignment horizontal="center" vertical="center" wrapText="1"/>
    </xf>
    <xf numFmtId="0" fontId="15" fillId="11" borderId="21" xfId="1" applyFont="1" applyFill="1" applyBorder="1" applyAlignment="1">
      <alignment horizontal="center" vertical="center" wrapText="1"/>
    </xf>
    <xf numFmtId="0" fontId="15" fillId="11" borderId="1" xfId="1" applyFont="1" applyFill="1" applyBorder="1" applyAlignment="1">
      <alignment horizontal="center" vertical="center" wrapText="1"/>
    </xf>
    <xf numFmtId="0" fontId="15" fillId="11" borderId="22" xfId="1" applyFont="1" applyFill="1" applyBorder="1" applyAlignment="1">
      <alignment horizontal="center" vertical="center" wrapText="1"/>
    </xf>
    <xf numFmtId="0" fontId="15" fillId="11" borderId="23" xfId="1" applyFont="1" applyFill="1" applyBorder="1" applyAlignment="1">
      <alignment horizontal="center" vertical="center" wrapText="1"/>
    </xf>
    <xf numFmtId="0" fontId="15" fillId="11" borderId="24" xfId="1" applyFont="1" applyFill="1" applyBorder="1" applyAlignment="1">
      <alignment horizontal="center" vertical="center" wrapText="1"/>
    </xf>
    <xf numFmtId="0" fontId="15" fillId="11" borderId="25" xfId="1" applyFont="1" applyFill="1" applyBorder="1" applyAlignment="1">
      <alignment horizontal="center" vertical="center" wrapText="1"/>
    </xf>
    <xf numFmtId="0" fontId="16" fillId="7" borderId="3" xfId="1" applyFont="1" applyFill="1" applyBorder="1" applyAlignment="1">
      <alignment horizontal="center" vertical="center"/>
    </xf>
    <xf numFmtId="0" fontId="16" fillId="7" borderId="4" xfId="1" applyFont="1" applyFill="1" applyBorder="1" applyAlignment="1">
      <alignment horizontal="center" vertical="center"/>
    </xf>
    <xf numFmtId="0" fontId="13" fillId="4" borderId="8" xfId="1" applyFont="1" applyFill="1" applyBorder="1" applyAlignment="1">
      <alignment horizontal="left" vertical="center" wrapText="1"/>
    </xf>
    <xf numFmtId="0" fontId="13" fillId="4" borderId="0" xfId="1" applyFont="1" applyFill="1" applyAlignment="1">
      <alignment horizontal="left" vertical="center" wrapText="1"/>
    </xf>
    <xf numFmtId="0" fontId="13" fillId="4" borderId="9" xfId="1" applyFont="1" applyFill="1" applyBorder="1" applyAlignment="1">
      <alignment horizontal="left" vertical="center" wrapText="1"/>
    </xf>
    <xf numFmtId="0" fontId="16" fillId="4" borderId="8" xfId="1" applyFont="1" applyFill="1" applyBorder="1" applyAlignment="1">
      <alignment horizontal="left" vertical="center" wrapText="1"/>
    </xf>
    <xf numFmtId="0" fontId="16" fillId="4" borderId="0" xfId="1" applyFont="1" applyFill="1" applyAlignment="1">
      <alignment horizontal="left" vertical="center" wrapText="1"/>
    </xf>
    <xf numFmtId="0" fontId="16" fillId="4" borderId="9" xfId="1" applyFont="1" applyFill="1" applyBorder="1" applyAlignment="1">
      <alignment horizontal="left" vertical="center" wrapText="1"/>
    </xf>
    <xf numFmtId="0" fontId="16" fillId="4" borderId="4" xfId="1" applyFont="1" applyFill="1" applyBorder="1" applyAlignment="1">
      <alignment horizontal="center" vertical="center"/>
    </xf>
    <xf numFmtId="0" fontId="13" fillId="8" borderId="13" xfId="1" applyFont="1" applyFill="1" applyBorder="1" applyAlignment="1">
      <alignment horizontal="center" vertical="center" wrapText="1"/>
    </xf>
    <xf numFmtId="0" fontId="13" fillId="8" borderId="14" xfId="1" applyFont="1" applyFill="1" applyBorder="1" applyAlignment="1">
      <alignment horizontal="center" vertical="center" wrapText="1"/>
    </xf>
    <xf numFmtId="0" fontId="13" fillId="8" borderId="2" xfId="1" applyFont="1" applyFill="1" applyBorder="1" applyAlignment="1">
      <alignment horizontal="center" vertical="center" wrapText="1"/>
    </xf>
    <xf numFmtId="0" fontId="21" fillId="5" borderId="13" xfId="0" applyFont="1" applyFill="1" applyBorder="1" applyAlignment="1">
      <alignment horizontal="left"/>
    </xf>
    <xf numFmtId="0" fontId="21" fillId="5" borderId="14" xfId="0" applyFont="1" applyFill="1" applyBorder="1" applyAlignment="1">
      <alignment horizontal="left"/>
    </xf>
    <xf numFmtId="0" fontId="21" fillId="5" borderId="2" xfId="0" applyFont="1" applyFill="1" applyBorder="1" applyAlignment="1">
      <alignment horizontal="left"/>
    </xf>
    <xf numFmtId="0" fontId="20" fillId="0" borderId="35" xfId="0" applyFont="1" applyBorder="1" applyAlignment="1">
      <alignment vertical="center" wrapText="1"/>
    </xf>
    <xf numFmtId="0" fontId="20" fillId="0" borderId="36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0" fillId="0" borderId="33" xfId="0" applyFont="1" applyBorder="1" applyAlignment="1">
      <alignment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3" fontId="18" fillId="5" borderId="15" xfId="1" applyNumberFormat="1" applyFont="1" applyFill="1" applyBorder="1" applyAlignment="1">
      <alignment horizontal="center" vertical="center"/>
    </xf>
    <xf numFmtId="3" fontId="18" fillId="5" borderId="16" xfId="1" applyNumberFormat="1" applyFont="1" applyFill="1" applyBorder="1" applyAlignment="1">
      <alignment horizontal="center" vertical="center"/>
    </xf>
    <xf numFmtId="0" fontId="38" fillId="0" borderId="28" xfId="0" applyFont="1" applyBorder="1" applyAlignment="1">
      <alignment horizontal="center"/>
    </xf>
    <xf numFmtId="0" fontId="38" fillId="0" borderId="29" xfId="0" applyFont="1" applyBorder="1" applyAlignment="1">
      <alignment horizontal="center"/>
    </xf>
    <xf numFmtId="0" fontId="38" fillId="0" borderId="30" xfId="0" applyFont="1" applyBorder="1" applyAlignment="1">
      <alignment horizontal="center"/>
    </xf>
    <xf numFmtId="0" fontId="39" fillId="8" borderId="28" xfId="0" applyFont="1" applyFill="1" applyBorder="1" applyAlignment="1">
      <alignment horizontal="center"/>
    </xf>
    <xf numFmtId="0" fontId="39" fillId="8" borderId="29" xfId="0" applyFont="1" applyFill="1" applyBorder="1" applyAlignment="1">
      <alignment horizontal="center"/>
    </xf>
    <xf numFmtId="0" fontId="39" fillId="8" borderId="30" xfId="0" applyFont="1" applyFill="1" applyBorder="1" applyAlignment="1">
      <alignment horizontal="center"/>
    </xf>
    <xf numFmtId="49" fontId="53" fillId="13" borderId="54" xfId="0" applyNumberFormat="1" applyFont="1" applyFill="1" applyBorder="1" applyAlignment="1">
      <alignment horizontal="right" vertical="center" wrapText="1" indent="11"/>
    </xf>
    <xf numFmtId="49" fontId="53" fillId="13" borderId="55" xfId="0" applyNumberFormat="1" applyFont="1" applyFill="1" applyBorder="1" applyAlignment="1">
      <alignment horizontal="right" vertical="center" wrapText="1" indent="11"/>
    </xf>
    <xf numFmtId="49" fontId="53" fillId="13" borderId="56" xfId="0" applyNumberFormat="1" applyFont="1" applyFill="1" applyBorder="1" applyAlignment="1">
      <alignment horizontal="right" vertical="center" wrapText="1" indent="11"/>
    </xf>
    <xf numFmtId="49" fontId="56" fillId="12" borderId="57" xfId="0" applyNumberFormat="1" applyFont="1" applyFill="1" applyBorder="1" applyAlignment="1">
      <alignment horizontal="left" vertical="center" wrapText="1" indent="4"/>
    </xf>
    <xf numFmtId="49" fontId="56" fillId="12" borderId="58" xfId="0" applyNumberFormat="1" applyFont="1" applyFill="1" applyBorder="1" applyAlignment="1">
      <alignment horizontal="left" vertical="center" wrapText="1" indent="4"/>
    </xf>
    <xf numFmtId="49" fontId="56" fillId="12" borderId="59" xfId="0" applyNumberFormat="1" applyFont="1" applyFill="1" applyBorder="1" applyAlignment="1">
      <alignment horizontal="left" vertical="center" wrapText="1" indent="4"/>
    </xf>
    <xf numFmtId="49" fontId="22" fillId="12" borderId="60" xfId="0" applyNumberFormat="1" applyFont="1" applyFill="1" applyBorder="1" applyAlignment="1">
      <alignment horizontal="right" vertical="center" wrapText="1" indent="4"/>
    </xf>
    <xf numFmtId="49" fontId="22" fillId="12" borderId="0" xfId="0" applyNumberFormat="1" applyFont="1" applyFill="1" applyAlignment="1">
      <alignment horizontal="right" vertical="center" wrapText="1" indent="4"/>
    </xf>
    <xf numFmtId="49" fontId="22" fillId="12" borderId="61" xfId="0" applyNumberFormat="1" applyFont="1" applyFill="1" applyBorder="1" applyAlignment="1">
      <alignment horizontal="right" vertical="center" wrapText="1" indent="4"/>
    </xf>
    <xf numFmtId="0" fontId="2" fillId="8" borderId="13" xfId="1" applyFont="1" applyFill="1" applyBorder="1" applyAlignment="1">
      <alignment horizontal="center" vertical="center" wrapText="1"/>
    </xf>
    <xf numFmtId="0" fontId="2" fillId="8" borderId="14" xfId="1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center" vertical="center" wrapText="1"/>
    </xf>
    <xf numFmtId="0" fontId="9" fillId="9" borderId="0" xfId="0" applyFont="1" applyFill="1" applyAlignment="1">
      <alignment horizontal="left" vertical="top" wrapText="1"/>
    </xf>
    <xf numFmtId="0" fontId="44" fillId="0" borderId="64" xfId="0" applyFont="1" applyBorder="1" applyAlignment="1">
      <alignment vertical="top" wrapText="1"/>
    </xf>
  </cellXfs>
  <cellStyles count="7">
    <cellStyle name="Milliers 2" xfId="2" xr:uid="{00000000-0005-0000-0000-000000000000}"/>
    <cellStyle name="Normal" xfId="0" builtinId="0"/>
    <cellStyle name="Normal 10" xfId="4" xr:uid="{00000000-0005-0000-0000-000002000000}"/>
    <cellStyle name="Normal 2" xfId="1" xr:uid="{00000000-0005-0000-0000-000003000000}"/>
    <cellStyle name="Normal 2 2" xfId="5" xr:uid="{00000000-0005-0000-0000-000004000000}"/>
    <cellStyle name="Pourcentage" xfId="6" builtinId="5"/>
    <cellStyle name="Pourcentage 2" xfId="3" xr:uid="{00000000-0005-0000-0000-000005000000}"/>
  </cellStyles>
  <dxfs count="0"/>
  <tableStyles count="0" defaultTableStyle="TableStyleMedium2" defaultPivotStyle="PivotStyleLight16"/>
  <colors>
    <mruColors>
      <color rgb="FF7C2126"/>
      <color rgb="FFF0C7C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B1:H37"/>
  <sheetViews>
    <sheetView showGridLines="0" zoomScaleNormal="100" zoomScalePageLayoutView="85" workbookViewId="0">
      <selection activeCell="G12" sqref="G12"/>
    </sheetView>
  </sheetViews>
  <sheetFormatPr baseColWidth="10" defaultColWidth="11.42578125" defaultRowHeight="13.5"/>
  <cols>
    <col min="1" max="1" width="5" style="24" customWidth="1"/>
    <col min="2" max="2" width="3.42578125" style="24" customWidth="1"/>
    <col min="3" max="3" width="23" style="24" customWidth="1"/>
    <col min="4" max="5" width="24.5703125" style="24" customWidth="1"/>
    <col min="6" max="6" width="76.42578125" style="24" customWidth="1"/>
    <col min="7" max="16384" width="11.42578125" style="24"/>
  </cols>
  <sheetData>
    <row r="1" spans="2:8" ht="14.25" thickBot="1">
      <c r="B1" s="23"/>
      <c r="C1" s="23"/>
      <c r="D1" s="23"/>
      <c r="E1" s="23"/>
      <c r="F1" s="23"/>
      <c r="G1" s="23"/>
    </row>
    <row r="2" spans="2:8" ht="16.5" thickBot="1">
      <c r="B2" s="204" t="s">
        <v>171</v>
      </c>
      <c r="C2" s="204"/>
      <c r="D2" s="204"/>
      <c r="E2" s="204"/>
      <c r="F2" s="204"/>
      <c r="G2" s="23"/>
    </row>
    <row r="3" spans="2:8">
      <c r="B3" s="205" t="s">
        <v>282</v>
      </c>
      <c r="C3" s="206"/>
      <c r="D3" s="206"/>
      <c r="E3" s="206"/>
      <c r="F3" s="207"/>
      <c r="G3" s="23"/>
    </row>
    <row r="4" spans="2:8">
      <c r="B4" s="208"/>
      <c r="C4" s="209"/>
      <c r="D4" s="209"/>
      <c r="E4" s="209"/>
      <c r="F4" s="210"/>
      <c r="G4" s="23"/>
    </row>
    <row r="5" spans="2:8" ht="14.25" thickBot="1">
      <c r="B5" s="211"/>
      <c r="C5" s="212"/>
      <c r="D5" s="212"/>
      <c r="E5" s="212"/>
      <c r="F5" s="213"/>
      <c r="G5" s="23"/>
    </row>
    <row r="6" spans="2:8">
      <c r="B6" s="23"/>
      <c r="C6" s="23"/>
      <c r="D6" s="23"/>
      <c r="E6" s="23"/>
      <c r="F6" s="23"/>
      <c r="G6" s="23"/>
    </row>
    <row r="9" spans="2:8">
      <c r="B9" s="214" t="s">
        <v>0</v>
      </c>
      <c r="C9" s="214"/>
      <c r="D9" s="214"/>
      <c r="E9" s="214"/>
      <c r="F9" s="214"/>
    </row>
    <row r="10" spans="2:8">
      <c r="B10" s="215"/>
      <c r="C10" s="215"/>
      <c r="D10" s="215"/>
      <c r="E10" s="215"/>
      <c r="F10" s="215"/>
      <c r="H10" s="25"/>
    </row>
    <row r="11" spans="2:8">
      <c r="B11" s="26"/>
      <c r="C11" s="27"/>
      <c r="D11" s="27"/>
      <c r="E11" s="27"/>
      <c r="F11" s="28"/>
    </row>
    <row r="12" spans="2:8">
      <c r="B12" s="216" t="s">
        <v>113</v>
      </c>
      <c r="C12" s="217"/>
      <c r="D12" s="217"/>
      <c r="E12" s="217"/>
      <c r="F12" s="218"/>
    </row>
    <row r="13" spans="2:8" ht="12.75" customHeight="1">
      <c r="B13" s="219" t="s">
        <v>1</v>
      </c>
      <c r="C13" s="220"/>
      <c r="D13" s="220"/>
      <c r="E13" s="220"/>
      <c r="F13" s="221"/>
    </row>
    <row r="14" spans="2:8" ht="12.75" customHeight="1">
      <c r="B14" s="216" t="s">
        <v>2</v>
      </c>
      <c r="C14" s="217"/>
      <c r="D14" s="217"/>
      <c r="E14" s="217"/>
      <c r="F14" s="218"/>
    </row>
    <row r="15" spans="2:8" ht="12.75" customHeight="1">
      <c r="B15" s="29" t="s">
        <v>173</v>
      </c>
      <c r="F15" s="30"/>
    </row>
    <row r="16" spans="2:8">
      <c r="B16" s="29" t="s">
        <v>3</v>
      </c>
      <c r="F16" s="31"/>
    </row>
    <row r="17" spans="2:6" ht="12.75" customHeight="1">
      <c r="B17" s="32"/>
      <c r="C17" s="33"/>
      <c r="D17" s="33"/>
      <c r="E17" s="33"/>
      <c r="F17" s="34"/>
    </row>
    <row r="20" spans="2:6" ht="21.75" customHeight="1">
      <c r="B20" s="222" t="s">
        <v>4</v>
      </c>
      <c r="C20" s="222"/>
      <c r="D20" s="222"/>
      <c r="E20" s="222"/>
      <c r="F20" s="222"/>
    </row>
    <row r="21" spans="2:6" ht="16.350000000000001" customHeight="1">
      <c r="B21" s="35">
        <v>1</v>
      </c>
      <c r="C21" s="36" t="s">
        <v>5</v>
      </c>
      <c r="D21" s="203" t="s">
        <v>6</v>
      </c>
      <c r="E21" s="203"/>
      <c r="F21" s="203"/>
    </row>
    <row r="22" spans="2:6" ht="16.350000000000001" customHeight="1">
      <c r="B22" s="35">
        <v>2</v>
      </c>
      <c r="C22" s="36" t="s">
        <v>7</v>
      </c>
      <c r="D22" s="24" t="s">
        <v>160</v>
      </c>
    </row>
    <row r="23" spans="2:6" ht="16.350000000000001" customHeight="1">
      <c r="B23" s="35">
        <v>3</v>
      </c>
      <c r="C23" s="36" t="s">
        <v>8</v>
      </c>
      <c r="D23" s="203" t="s">
        <v>129</v>
      </c>
      <c r="E23" s="203"/>
      <c r="F23" s="203"/>
    </row>
    <row r="24" spans="2:6" ht="16.350000000000001" customHeight="1">
      <c r="B24" s="35">
        <v>4</v>
      </c>
      <c r="C24" s="38" t="s">
        <v>9</v>
      </c>
      <c r="D24" s="203" t="s">
        <v>10</v>
      </c>
      <c r="E24" s="203"/>
      <c r="F24" s="203"/>
    </row>
    <row r="25" spans="2:6" ht="16.350000000000001" customHeight="1">
      <c r="B25" s="35">
        <v>5</v>
      </c>
      <c r="C25" s="36" t="s">
        <v>130</v>
      </c>
      <c r="D25" s="203" t="s">
        <v>131</v>
      </c>
      <c r="E25" s="203"/>
      <c r="F25" s="203"/>
    </row>
    <row r="26" spans="2:6" ht="16.350000000000001" customHeight="1">
      <c r="B26" s="35">
        <v>6</v>
      </c>
      <c r="C26" s="36" t="s">
        <v>132</v>
      </c>
      <c r="D26" s="37" t="s">
        <v>133</v>
      </c>
      <c r="E26" s="37"/>
      <c r="F26" s="37"/>
    </row>
    <row r="27" spans="2:6" ht="16.350000000000001" customHeight="1"/>
    <row r="31" spans="2:6">
      <c r="B31" s="25"/>
    </row>
    <row r="32" spans="2:6">
      <c r="B32" s="25"/>
    </row>
    <row r="33" spans="2:2">
      <c r="B33" s="25"/>
    </row>
    <row r="34" spans="2:2">
      <c r="B34" s="25"/>
    </row>
    <row r="37" spans="2:2">
      <c r="B37" s="25"/>
    </row>
  </sheetData>
  <mergeCells count="11">
    <mergeCell ref="D25:F25"/>
    <mergeCell ref="B2:F2"/>
    <mergeCell ref="B3:F5"/>
    <mergeCell ref="B9:F10"/>
    <mergeCell ref="D24:F24"/>
    <mergeCell ref="B12:F12"/>
    <mergeCell ref="B13:F13"/>
    <mergeCell ref="B14:F14"/>
    <mergeCell ref="B20:F20"/>
    <mergeCell ref="D21:F21"/>
    <mergeCell ref="D23:F23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0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A285C-1430-4832-92BC-D7982C7E933A}">
  <sheetPr>
    <tabColor theme="4"/>
  </sheetPr>
  <dimension ref="A1:M5"/>
  <sheetViews>
    <sheetView zoomScale="90" zoomScaleNormal="90" workbookViewId="0">
      <selection activeCell="F4" sqref="F4"/>
    </sheetView>
  </sheetViews>
  <sheetFormatPr baseColWidth="10" defaultColWidth="10.5703125" defaultRowHeight="13.5"/>
  <cols>
    <col min="1" max="1" width="4.5703125" style="42" customWidth="1"/>
    <col min="2" max="2" width="6.5703125" style="42" customWidth="1"/>
    <col min="3" max="3" width="23" style="40" customWidth="1"/>
    <col min="4" max="4" width="11.5703125" style="40" customWidth="1"/>
    <col min="5" max="5" width="9.5703125" style="42" customWidth="1"/>
    <col min="6" max="6" width="11.42578125" style="42" customWidth="1"/>
    <col min="7" max="7" width="11.5703125" style="40" customWidth="1"/>
    <col min="8" max="9" width="26.5703125" style="40" customWidth="1"/>
    <col min="10" max="10" width="16.5703125" style="40" customWidth="1"/>
    <col min="11" max="11" width="11" style="40" customWidth="1"/>
    <col min="12" max="12" width="13.5703125" style="40" customWidth="1"/>
    <col min="13" max="13" width="30.42578125" style="41" customWidth="1"/>
    <col min="14" max="16384" width="10.5703125" style="40"/>
  </cols>
  <sheetData>
    <row r="1" spans="1:13" ht="33.75" customHeight="1">
      <c r="A1" s="39" t="s">
        <v>11</v>
      </c>
      <c r="B1" s="39"/>
      <c r="C1" s="39"/>
      <c r="D1" s="223" t="s">
        <v>12</v>
      </c>
      <c r="E1" s="224"/>
      <c r="F1" s="224"/>
      <c r="G1" s="224"/>
      <c r="H1" s="225"/>
      <c r="I1" s="39"/>
    </row>
    <row r="2" spans="1:13">
      <c r="E2" s="40"/>
      <c r="F2" s="40"/>
    </row>
    <row r="3" spans="1:13" ht="41.25" customHeight="1">
      <c r="A3" s="43"/>
      <c r="B3" s="43" t="s">
        <v>14</v>
      </c>
      <c r="C3" s="43" t="s">
        <v>155</v>
      </c>
      <c r="D3" s="44" t="s">
        <v>16</v>
      </c>
      <c r="E3" s="44" t="s">
        <v>17</v>
      </c>
      <c r="F3" s="44" t="s">
        <v>139</v>
      </c>
      <c r="G3" s="44" t="s">
        <v>18</v>
      </c>
      <c r="H3" s="44" t="s">
        <v>19</v>
      </c>
      <c r="I3" s="44" t="s">
        <v>157</v>
      </c>
      <c r="J3" s="44" t="s">
        <v>20</v>
      </c>
      <c r="K3" s="44" t="s">
        <v>21</v>
      </c>
      <c r="L3" s="44" t="s">
        <v>140</v>
      </c>
      <c r="M3" s="45" t="s">
        <v>8</v>
      </c>
    </row>
    <row r="4" spans="1:13" ht="24" customHeight="1">
      <c r="A4" s="46"/>
      <c r="B4" s="46">
        <v>1</v>
      </c>
      <c r="C4" s="47" t="s">
        <v>156</v>
      </c>
      <c r="D4" s="46"/>
      <c r="E4" s="48"/>
      <c r="F4" s="48"/>
      <c r="G4" s="48"/>
      <c r="H4" s="47"/>
      <c r="I4" s="47"/>
      <c r="J4" s="49" t="s">
        <v>161</v>
      </c>
      <c r="K4" s="50" t="s">
        <v>169</v>
      </c>
      <c r="L4" s="46"/>
      <c r="M4" s="51" t="s">
        <v>170</v>
      </c>
    </row>
    <row r="5" spans="1:13" s="56" customFormat="1">
      <c r="A5" s="226" t="s">
        <v>22</v>
      </c>
      <c r="B5" s="227"/>
      <c r="C5" s="228"/>
      <c r="D5" s="52">
        <f>SUM(D4:D4)</f>
        <v>0</v>
      </c>
      <c r="E5" s="53">
        <f>SUM(E4:E4)</f>
        <v>0</v>
      </c>
      <c r="F5" s="53"/>
      <c r="G5" s="53">
        <f>SUM(G4:G4)</f>
        <v>0</v>
      </c>
      <c r="H5" s="54"/>
      <c r="I5" s="54"/>
      <c r="J5" s="54"/>
      <c r="K5" s="54"/>
      <c r="L5" s="54"/>
      <c r="M5" s="55"/>
    </row>
  </sheetData>
  <mergeCells count="2">
    <mergeCell ref="D1:H1"/>
    <mergeCell ref="A5:C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20AB0-3C6D-41E0-8F77-E02E1118D100}">
  <sheetPr>
    <tabColor theme="4"/>
  </sheetPr>
  <dimension ref="A1:K37"/>
  <sheetViews>
    <sheetView zoomScale="90" zoomScaleNormal="90" workbookViewId="0">
      <selection activeCell="I20" sqref="I20"/>
    </sheetView>
  </sheetViews>
  <sheetFormatPr baseColWidth="10" defaultColWidth="10.5703125" defaultRowHeight="13.5"/>
  <cols>
    <col min="1" max="1" width="4.5703125" style="42" customWidth="1"/>
    <col min="2" max="2" width="14.5703125" style="42" customWidth="1"/>
    <col min="3" max="3" width="29.5703125" style="40" customWidth="1"/>
    <col min="4" max="4" width="18.5703125" style="40" customWidth="1"/>
    <col min="5" max="5" width="14.42578125" style="40" customWidth="1"/>
    <col min="6" max="6" width="13.42578125" style="40" customWidth="1"/>
    <col min="7" max="7" width="23.42578125" style="40" customWidth="1"/>
    <col min="8" max="8" width="18.42578125" style="40" customWidth="1"/>
    <col min="9" max="9" width="14" style="40" customWidth="1"/>
    <col min="10" max="10" width="26" style="40" customWidth="1"/>
    <col min="11" max="11" width="16.42578125" style="40" customWidth="1"/>
    <col min="12" max="12" width="14.42578125" style="40" customWidth="1"/>
    <col min="13" max="16384" width="10.5703125" style="40"/>
  </cols>
  <sheetData>
    <row r="1" spans="1:11" ht="17.850000000000001" customHeight="1">
      <c r="A1" s="39" t="s">
        <v>23</v>
      </c>
      <c r="B1" s="39"/>
      <c r="C1" s="39"/>
      <c r="E1" s="223" t="s">
        <v>76</v>
      </c>
      <c r="F1" s="224"/>
      <c r="G1" s="224"/>
      <c r="H1" s="224"/>
      <c r="I1" s="224"/>
      <c r="J1" s="224"/>
    </row>
    <row r="3" spans="1:11" ht="18.75">
      <c r="A3" s="39" t="s">
        <v>24</v>
      </c>
      <c r="B3" s="57"/>
    </row>
    <row r="4" spans="1:11" ht="12" customHeight="1">
      <c r="A4" s="39"/>
    </row>
    <row r="5" spans="1:11" ht="54">
      <c r="A5" s="58"/>
      <c r="B5" s="44" t="s">
        <v>14</v>
      </c>
      <c r="C5" s="44" t="s">
        <v>15</v>
      </c>
      <c r="D5" s="44" t="s">
        <v>16</v>
      </c>
      <c r="E5" s="44" t="s">
        <v>25</v>
      </c>
      <c r="F5" s="44" t="s">
        <v>75</v>
      </c>
      <c r="G5" s="44" t="s">
        <v>8</v>
      </c>
      <c r="H5" s="44" t="s">
        <v>79</v>
      </c>
      <c r="I5" s="44" t="s">
        <v>74</v>
      </c>
      <c r="J5" s="44" t="s">
        <v>78</v>
      </c>
    </row>
    <row r="6" spans="1:11" ht="24" customHeight="1">
      <c r="A6" s="58"/>
      <c r="B6" s="50">
        <f>'1-Programme technique'!B4</f>
        <v>1</v>
      </c>
      <c r="C6" s="59" t="str">
        <f>'1-Programme technique'!C4</f>
        <v>Ombrières parking</v>
      </c>
      <c r="D6" s="46"/>
      <c r="E6" s="46"/>
      <c r="F6" s="60" t="e">
        <f>E6*1000/D6</f>
        <v>#DIV/0!</v>
      </c>
      <c r="G6" s="50" t="s">
        <v>159</v>
      </c>
      <c r="H6" s="48"/>
      <c r="I6" s="48"/>
      <c r="J6" s="61" t="e">
        <f>E6/I6</f>
        <v>#DIV/0!</v>
      </c>
    </row>
    <row r="7" spans="1:11" s="56" customFormat="1">
      <c r="B7" s="54"/>
      <c r="C7" s="62" t="s">
        <v>22</v>
      </c>
      <c r="D7" s="52">
        <f>SUM(D6:D6)</f>
        <v>0</v>
      </c>
      <c r="E7" s="52">
        <f>SUM(E6:E6)</f>
        <v>0</v>
      </c>
      <c r="F7" s="63" t="e">
        <f t="shared" ref="F7" si="0">E7*1000/D7</f>
        <v>#DIV/0!</v>
      </c>
      <c r="G7" s="54"/>
      <c r="H7" s="53" t="e">
        <f>AVERAGE(H6:H6)</f>
        <v>#DIV/0!</v>
      </c>
      <c r="I7" s="53" t="e">
        <f>AVERAGE(I6:I6)</f>
        <v>#DIV/0!</v>
      </c>
      <c r="J7" s="54" t="e">
        <f t="shared" ref="J7" si="1">E7/I7</f>
        <v>#DIV/0!</v>
      </c>
    </row>
    <row r="8" spans="1:11">
      <c r="F8" s="64"/>
      <c r="K8" s="64"/>
    </row>
    <row r="9" spans="1:11" ht="14.25" thickBot="1">
      <c r="F9" s="64"/>
      <c r="G9" s="64"/>
      <c r="H9" s="64"/>
    </row>
    <row r="10" spans="1:11" ht="18.75">
      <c r="A10" s="65" t="s">
        <v>77</v>
      </c>
      <c r="B10" s="66"/>
      <c r="C10" s="66"/>
      <c r="D10" s="66"/>
      <c r="E10" s="66"/>
      <c r="F10" s="67"/>
    </row>
    <row r="11" spans="1:11" s="69" customFormat="1" ht="14.25" thickBot="1">
      <c r="A11" s="68"/>
      <c r="B11" s="57"/>
      <c r="F11" s="70"/>
      <c r="G11" s="40"/>
      <c r="H11" s="40"/>
      <c r="I11" s="40"/>
      <c r="J11" s="40"/>
    </row>
    <row r="12" spans="1:11" s="69" customFormat="1" ht="16.5" customHeight="1" thickBot="1">
      <c r="A12" s="68"/>
      <c r="B12" s="71" t="s">
        <v>68</v>
      </c>
      <c r="C12" s="72"/>
      <c r="D12" s="73">
        <f>D7</f>
        <v>0</v>
      </c>
      <c r="E12" s="74" t="s">
        <v>26</v>
      </c>
      <c r="F12" s="70"/>
      <c r="G12" s="40"/>
      <c r="H12" s="40"/>
      <c r="I12" s="40"/>
      <c r="J12" s="40"/>
    </row>
    <row r="13" spans="1:11" s="69" customFormat="1">
      <c r="A13" s="68"/>
      <c r="F13" s="70"/>
      <c r="G13" s="40"/>
      <c r="H13" s="40"/>
      <c r="I13" s="40"/>
      <c r="J13" s="40"/>
    </row>
    <row r="14" spans="1:11" s="69" customFormat="1" ht="15">
      <c r="A14" s="68"/>
      <c r="B14" s="75" t="s">
        <v>29</v>
      </c>
      <c r="D14" s="76">
        <f>E7</f>
        <v>0</v>
      </c>
      <c r="E14" s="77" t="s">
        <v>27</v>
      </c>
      <c r="F14" s="70"/>
      <c r="G14" s="40"/>
      <c r="H14" s="40"/>
      <c r="I14" s="40"/>
      <c r="J14" s="40"/>
    </row>
    <row r="15" spans="1:11" s="69" customFormat="1" ht="14.25" thickBot="1">
      <c r="A15" s="68"/>
      <c r="F15" s="70"/>
      <c r="G15" s="40"/>
      <c r="H15" s="40"/>
      <c r="I15" s="40"/>
      <c r="J15" s="40"/>
    </row>
    <row r="16" spans="1:11" s="69" customFormat="1" ht="18.75" thickBot="1">
      <c r="A16" s="68"/>
      <c r="B16" s="71" t="s">
        <v>174</v>
      </c>
      <c r="C16" s="78"/>
      <c r="D16" s="79"/>
      <c r="E16" s="74" t="s">
        <v>27</v>
      </c>
      <c r="F16" s="70"/>
      <c r="G16" s="40"/>
      <c r="H16" s="40"/>
      <c r="I16" s="40"/>
      <c r="J16" s="40"/>
    </row>
    <row r="17" spans="1:10" s="69" customFormat="1">
      <c r="A17" s="68"/>
      <c r="F17" s="70"/>
      <c r="G17" s="40"/>
      <c r="H17" s="40"/>
      <c r="I17" s="40"/>
      <c r="J17" s="40"/>
    </row>
    <row r="18" spans="1:10" s="69" customFormat="1">
      <c r="A18" s="68"/>
      <c r="B18" s="75" t="s">
        <v>28</v>
      </c>
      <c r="D18" s="80" t="e">
        <f>D16/D14</f>
        <v>#DIV/0!</v>
      </c>
      <c r="E18" s="77"/>
      <c r="F18" s="70"/>
      <c r="G18" s="40"/>
      <c r="H18" s="40"/>
      <c r="I18" s="40"/>
      <c r="J18" s="40"/>
    </row>
    <row r="19" spans="1:10" s="69" customFormat="1" ht="14.25" thickBot="1">
      <c r="A19" s="81"/>
      <c r="B19" s="82"/>
      <c r="C19" s="83"/>
      <c r="D19" s="83"/>
      <c r="E19" s="83"/>
      <c r="F19" s="84"/>
      <c r="G19" s="40"/>
      <c r="H19" s="40"/>
      <c r="I19" s="40"/>
      <c r="J19" s="40"/>
    </row>
    <row r="20" spans="1:10" s="69" customFormat="1">
      <c r="A20" s="57"/>
      <c r="B20" s="57"/>
      <c r="G20" s="40"/>
      <c r="H20" s="40"/>
      <c r="I20" s="40"/>
      <c r="J20" s="40"/>
    </row>
    <row r="21" spans="1:10" ht="15">
      <c r="A21" s="85" t="s">
        <v>163</v>
      </c>
      <c r="D21" s="85" t="s">
        <v>164</v>
      </c>
    </row>
    <row r="22" spans="1:10" ht="15">
      <c r="A22" s="85"/>
    </row>
    <row r="23" spans="1:10" ht="15">
      <c r="B23" s="86" t="s">
        <v>126</v>
      </c>
      <c r="C23" s="58"/>
      <c r="D23" s="58"/>
      <c r="E23" s="58"/>
    </row>
    <row r="24" spans="1:10" ht="18">
      <c r="B24" s="40"/>
      <c r="C24" s="87" t="s">
        <v>175</v>
      </c>
    </row>
    <row r="25" spans="1:10" ht="18">
      <c r="B25" s="86" t="s">
        <v>176</v>
      </c>
    </row>
    <row r="26" spans="1:10" ht="18">
      <c r="B26" s="86" t="s">
        <v>177</v>
      </c>
    </row>
    <row r="27" spans="1:10" ht="14.25" thickBot="1">
      <c r="B27" s="40"/>
    </row>
    <row r="28" spans="1:10" ht="20.85" customHeight="1">
      <c r="B28" s="233" t="s">
        <v>127</v>
      </c>
      <c r="C28" s="229" t="s">
        <v>117</v>
      </c>
      <c r="D28" s="231" t="s">
        <v>168</v>
      </c>
      <c r="E28" s="231" t="s">
        <v>167</v>
      </c>
    </row>
    <row r="29" spans="1:10" ht="29.85" customHeight="1" thickBot="1">
      <c r="B29" s="234"/>
      <c r="C29" s="230"/>
      <c r="D29" s="232"/>
      <c r="E29" s="232"/>
      <c r="G29" s="89" t="s">
        <v>166</v>
      </c>
    </row>
    <row r="30" spans="1:10" ht="14.25" thickBot="1">
      <c r="B30" s="69"/>
      <c r="G30" s="40" t="s">
        <v>165</v>
      </c>
    </row>
    <row r="31" spans="1:10" ht="14.25" thickBot="1">
      <c r="B31" s="90" t="s">
        <v>118</v>
      </c>
      <c r="C31" s="91" t="s">
        <v>101</v>
      </c>
      <c r="D31" s="91" t="s">
        <v>178</v>
      </c>
      <c r="E31" s="91" t="s">
        <v>119</v>
      </c>
    </row>
    <row r="32" spans="1:10" ht="14.25" thickBot="1">
      <c r="B32" s="88" t="s">
        <v>120</v>
      </c>
      <c r="C32" s="92" t="s">
        <v>101</v>
      </c>
      <c r="D32" s="92" t="s">
        <v>179</v>
      </c>
      <c r="E32" s="92" t="s">
        <v>121</v>
      </c>
    </row>
    <row r="33" spans="2:5" ht="14.25" thickBot="1">
      <c r="B33" s="88" t="s">
        <v>122</v>
      </c>
      <c r="C33" s="92" t="s">
        <v>101</v>
      </c>
      <c r="D33" s="92" t="s">
        <v>180</v>
      </c>
      <c r="E33" s="92" t="s">
        <v>123</v>
      </c>
    </row>
    <row r="34" spans="2:5" ht="14.25" thickBot="1">
      <c r="B34" s="88" t="s">
        <v>124</v>
      </c>
      <c r="C34" s="92" t="s">
        <v>124</v>
      </c>
      <c r="D34" s="92" t="s">
        <v>124</v>
      </c>
      <c r="E34" s="92" t="s">
        <v>125</v>
      </c>
    </row>
    <row r="35" spans="2:5">
      <c r="B35" s="40"/>
    </row>
    <row r="36" spans="2:5">
      <c r="B36" s="93" t="s">
        <v>162</v>
      </c>
    </row>
    <row r="37" spans="2:5">
      <c r="B37" s="40"/>
    </row>
  </sheetData>
  <mergeCells count="5">
    <mergeCell ref="E1:J1"/>
    <mergeCell ref="C28:C29"/>
    <mergeCell ref="D28:D29"/>
    <mergeCell ref="E28:E29"/>
    <mergeCell ref="B28:B29"/>
  </mergeCells>
  <phoneticPr fontId="5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1315C-E06E-48E4-8DDC-C654380C439D}">
  <sheetPr>
    <tabColor theme="4"/>
  </sheetPr>
  <dimension ref="A1:AE8"/>
  <sheetViews>
    <sheetView zoomScaleNormal="100" workbookViewId="0">
      <selection activeCell="F6" sqref="F6"/>
    </sheetView>
  </sheetViews>
  <sheetFormatPr baseColWidth="10" defaultColWidth="10.5703125" defaultRowHeight="13.5"/>
  <cols>
    <col min="1" max="2" width="4.42578125" style="40" customWidth="1"/>
    <col min="3" max="3" width="24.5703125" style="95" customWidth="1"/>
    <col min="4" max="4" width="8.42578125" style="40" customWidth="1"/>
    <col min="5" max="5" width="26" style="40" customWidth="1"/>
    <col min="6" max="30" width="9.42578125" style="40" customWidth="1"/>
    <col min="31" max="31" width="9.42578125" style="96" customWidth="1"/>
    <col min="32" max="16384" width="10.5703125" style="40"/>
  </cols>
  <sheetData>
    <row r="1" spans="1:31" ht="18.75">
      <c r="A1" s="94" t="s">
        <v>128</v>
      </c>
      <c r="F1" s="58"/>
      <c r="G1" s="58"/>
      <c r="H1" s="58"/>
      <c r="I1" s="58"/>
      <c r="J1" s="58"/>
      <c r="K1" s="58"/>
      <c r="L1" s="58"/>
    </row>
    <row r="2" spans="1:31" ht="18.75">
      <c r="A2" s="94"/>
    </row>
    <row r="3" spans="1:31" s="94" customFormat="1" ht="18.75">
      <c r="A3" s="97"/>
      <c r="C3" s="98"/>
      <c r="AE3" s="99"/>
    </row>
    <row r="4" spans="1:31">
      <c r="F4" s="100" t="s">
        <v>30</v>
      </c>
      <c r="G4" s="100" t="s">
        <v>31</v>
      </c>
      <c r="H4" s="100" t="s">
        <v>32</v>
      </c>
      <c r="I4" s="100" t="s">
        <v>33</v>
      </c>
      <c r="J4" s="100" t="s">
        <v>34</v>
      </c>
      <c r="K4" s="100" t="s">
        <v>35</v>
      </c>
      <c r="L4" s="100" t="s">
        <v>36</v>
      </c>
      <c r="M4" s="100" t="s">
        <v>37</v>
      </c>
      <c r="N4" s="100" t="s">
        <v>38</v>
      </c>
      <c r="O4" s="100" t="s">
        <v>39</v>
      </c>
      <c r="P4" s="100" t="s">
        <v>40</v>
      </c>
      <c r="Q4" s="100" t="s">
        <v>41</v>
      </c>
      <c r="R4" s="100" t="s">
        <v>42</v>
      </c>
      <c r="S4" s="100" t="s">
        <v>43</v>
      </c>
      <c r="T4" s="100" t="s">
        <v>44</v>
      </c>
      <c r="U4" s="100" t="s">
        <v>45</v>
      </c>
      <c r="V4" s="100" t="s">
        <v>46</v>
      </c>
      <c r="W4" s="100" t="s">
        <v>47</v>
      </c>
      <c r="X4" s="100" t="s">
        <v>48</v>
      </c>
      <c r="Y4" s="100" t="s">
        <v>49</v>
      </c>
      <c r="Z4" s="100" t="s">
        <v>50</v>
      </c>
      <c r="AA4" s="100" t="s">
        <v>51</v>
      </c>
      <c r="AB4" s="100" t="s">
        <v>52</v>
      </c>
      <c r="AC4" s="100" t="s">
        <v>53</v>
      </c>
      <c r="AD4" s="100" t="s">
        <v>54</v>
      </c>
      <c r="AE4" s="235" t="s">
        <v>55</v>
      </c>
    </row>
    <row r="5" spans="1:31" ht="27">
      <c r="A5" s="101" t="s">
        <v>13</v>
      </c>
      <c r="B5" s="101" t="s">
        <v>14</v>
      </c>
      <c r="C5" s="102" t="s">
        <v>15</v>
      </c>
      <c r="D5" s="103" t="s">
        <v>56</v>
      </c>
      <c r="E5" s="103"/>
      <c r="F5" s="104">
        <v>2025</v>
      </c>
      <c r="G5" s="104">
        <f>F5+1</f>
        <v>2026</v>
      </c>
      <c r="H5" s="104">
        <f t="shared" ref="H5:AD5" si="0">G5+1</f>
        <v>2027</v>
      </c>
      <c r="I5" s="104">
        <f t="shared" si="0"/>
        <v>2028</v>
      </c>
      <c r="J5" s="104">
        <f t="shared" si="0"/>
        <v>2029</v>
      </c>
      <c r="K5" s="104">
        <f t="shared" si="0"/>
        <v>2030</v>
      </c>
      <c r="L5" s="104">
        <f t="shared" si="0"/>
        <v>2031</v>
      </c>
      <c r="M5" s="104">
        <f t="shared" si="0"/>
        <v>2032</v>
      </c>
      <c r="N5" s="104">
        <f t="shared" si="0"/>
        <v>2033</v>
      </c>
      <c r="O5" s="104">
        <f t="shared" si="0"/>
        <v>2034</v>
      </c>
      <c r="P5" s="104">
        <f t="shared" si="0"/>
        <v>2035</v>
      </c>
      <c r="Q5" s="104">
        <f t="shared" si="0"/>
        <v>2036</v>
      </c>
      <c r="R5" s="104">
        <f t="shared" si="0"/>
        <v>2037</v>
      </c>
      <c r="S5" s="104">
        <f t="shared" si="0"/>
        <v>2038</v>
      </c>
      <c r="T5" s="104">
        <f t="shared" si="0"/>
        <v>2039</v>
      </c>
      <c r="U5" s="104">
        <f t="shared" si="0"/>
        <v>2040</v>
      </c>
      <c r="V5" s="104">
        <f t="shared" si="0"/>
        <v>2041</v>
      </c>
      <c r="W5" s="104">
        <f t="shared" si="0"/>
        <v>2042</v>
      </c>
      <c r="X5" s="104">
        <f t="shared" si="0"/>
        <v>2043</v>
      </c>
      <c r="Y5" s="104">
        <f t="shared" si="0"/>
        <v>2044</v>
      </c>
      <c r="Z5" s="104">
        <f t="shared" si="0"/>
        <v>2045</v>
      </c>
      <c r="AA5" s="104">
        <f t="shared" si="0"/>
        <v>2046</v>
      </c>
      <c r="AB5" s="104">
        <f t="shared" si="0"/>
        <v>2047</v>
      </c>
      <c r="AC5" s="104">
        <f t="shared" si="0"/>
        <v>2048</v>
      </c>
      <c r="AD5" s="104">
        <f t="shared" si="0"/>
        <v>2049</v>
      </c>
      <c r="AE5" s="236"/>
    </row>
    <row r="6" spans="1:31" s="56" customFormat="1" ht="13.35" customHeight="1" thickBot="1">
      <c r="A6" s="105">
        <f>'2-Engagement production'!A6</f>
        <v>0</v>
      </c>
      <c r="B6" s="105">
        <f>'2-Engagement production'!B6</f>
        <v>1</v>
      </c>
      <c r="C6" s="105" t="str">
        <f>'2-Engagement production'!C6</f>
        <v>Ombrières parking</v>
      </c>
      <c r="D6" s="105">
        <f>'2-Engagement production'!D6</f>
        <v>0</v>
      </c>
      <c r="E6" s="106" t="s">
        <v>57</v>
      </c>
      <c r="F6" s="107">
        <f>'2-Engagement production'!E6</f>
        <v>0</v>
      </c>
      <c r="G6" s="107">
        <f>F6*(1-'7 - Hypothèses'!$D$5)</f>
        <v>0</v>
      </c>
      <c r="H6" s="107">
        <f>G6*(1-'7 - Hypothèses'!$D$5)</f>
        <v>0</v>
      </c>
      <c r="I6" s="107">
        <f>H6*(1-'7 - Hypothèses'!$D$5)</f>
        <v>0</v>
      </c>
      <c r="J6" s="107">
        <f>I6*(1-'7 - Hypothèses'!$D$5)</f>
        <v>0</v>
      </c>
      <c r="K6" s="107">
        <f>J6*(1-'7 - Hypothèses'!$D$5)</f>
        <v>0</v>
      </c>
      <c r="L6" s="107">
        <f>K6*(1-'7 - Hypothèses'!$D$5)</f>
        <v>0</v>
      </c>
      <c r="M6" s="107">
        <f>L6*(1-'7 - Hypothèses'!$D$5)</f>
        <v>0</v>
      </c>
      <c r="N6" s="107">
        <f>M6*(1-'7 - Hypothèses'!$D$5)</f>
        <v>0</v>
      </c>
      <c r="O6" s="107">
        <f>N6*(1-'7 - Hypothèses'!$D$5)</f>
        <v>0</v>
      </c>
      <c r="P6" s="107">
        <f>O6*(1-'7 - Hypothèses'!$D$5)</f>
        <v>0</v>
      </c>
      <c r="Q6" s="107">
        <f>P6*(1-'7 - Hypothèses'!$D$5)</f>
        <v>0</v>
      </c>
      <c r="R6" s="107">
        <f>Q6*(1-'7 - Hypothèses'!$D$5)</f>
        <v>0</v>
      </c>
      <c r="S6" s="107">
        <f>R6*(1-'7 - Hypothèses'!$D$5)</f>
        <v>0</v>
      </c>
      <c r="T6" s="107">
        <f>S6*(1-'7 - Hypothèses'!$D$5)</f>
        <v>0</v>
      </c>
      <c r="U6" s="107">
        <f>T6*(1-'7 - Hypothèses'!$D$5)</f>
        <v>0</v>
      </c>
      <c r="V6" s="107">
        <f>U6*(1-'7 - Hypothèses'!$D$5)</f>
        <v>0</v>
      </c>
      <c r="W6" s="107">
        <f>V6*(1-'7 - Hypothèses'!$D$5)</f>
        <v>0</v>
      </c>
      <c r="X6" s="107">
        <f>W6*(1-'7 - Hypothèses'!$D$5)</f>
        <v>0</v>
      </c>
      <c r="Y6" s="107">
        <f>X6*(1-'7 - Hypothèses'!$D$5)</f>
        <v>0</v>
      </c>
      <c r="Z6" s="107">
        <f>Y6*(1-'7 - Hypothèses'!$D$5)</f>
        <v>0</v>
      </c>
      <c r="AA6" s="107">
        <f>Z6*(1-'7 - Hypothèses'!$D$5)</f>
        <v>0</v>
      </c>
      <c r="AB6" s="107">
        <f>AA6*(1-'7 - Hypothèses'!$D$5)</f>
        <v>0</v>
      </c>
      <c r="AC6" s="107">
        <f>AB6*(1-'7 - Hypothèses'!$D$5)</f>
        <v>0</v>
      </c>
      <c r="AD6" s="107">
        <f>AC6*(1-'7 - Hypothèses'!$D$5)</f>
        <v>0</v>
      </c>
      <c r="AE6" s="108">
        <f t="shared" ref="AE6" si="1">SUM(F6:AD6)</f>
        <v>0</v>
      </c>
    </row>
    <row r="7" spans="1:31" ht="14.25" thickTop="1"/>
    <row r="8" spans="1:31">
      <c r="A8" s="56"/>
    </row>
  </sheetData>
  <mergeCells count="1">
    <mergeCell ref="AE4:AE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F2FFB-61D2-4AAA-97F1-7AAAABC78642}">
  <sheetPr>
    <tabColor rgb="FFFFC000"/>
  </sheetPr>
  <dimension ref="A1:L191"/>
  <sheetViews>
    <sheetView tabSelected="1" showWhiteSpace="0" zoomScale="90" zoomScaleNormal="90" zoomScalePageLayoutView="20" workbookViewId="0">
      <selection activeCell="G13" sqref="G13"/>
    </sheetView>
  </sheetViews>
  <sheetFormatPr baseColWidth="10" defaultColWidth="10.5703125" defaultRowHeight="13.5"/>
  <cols>
    <col min="1" max="1" width="5.5703125" style="42" customWidth="1"/>
    <col min="2" max="2" width="6.5703125" style="42" customWidth="1"/>
    <col min="3" max="3" width="89.5703125" style="95" customWidth="1"/>
    <col min="4" max="4" width="10.5703125" style="40"/>
    <col min="5" max="7" width="16" style="40" customWidth="1"/>
    <col min="8" max="8" width="35" style="40" customWidth="1"/>
    <col min="9" max="10" width="16" style="40" customWidth="1"/>
    <col min="11" max="11" width="16.5703125" style="40" customWidth="1"/>
    <col min="12" max="12" width="10.5703125" style="42" customWidth="1"/>
    <col min="13" max="16384" width="10.5703125" style="40"/>
  </cols>
  <sheetData>
    <row r="1" spans="1:12" ht="41.25" customHeight="1">
      <c r="A1" s="109" t="s">
        <v>72</v>
      </c>
      <c r="B1" s="110"/>
      <c r="C1" s="110"/>
      <c r="E1" s="110"/>
      <c r="F1" s="223" t="s">
        <v>12</v>
      </c>
      <c r="G1" s="224"/>
      <c r="H1" s="224"/>
      <c r="I1" s="225"/>
    </row>
    <row r="2" spans="1:12" s="116" customFormat="1" ht="17.850000000000001" customHeight="1">
      <c r="A2" s="111"/>
      <c r="B2" s="112" t="s">
        <v>158</v>
      </c>
      <c r="C2" s="58"/>
      <c r="D2" s="113"/>
      <c r="E2" s="113"/>
      <c r="F2" s="113"/>
      <c r="G2" s="114"/>
      <c r="H2" s="115"/>
      <c r="I2" s="115"/>
      <c r="L2" s="117"/>
    </row>
    <row r="3" spans="1:12" s="116" customFormat="1" ht="17.850000000000001" customHeight="1" thickBot="1">
      <c r="A3" s="111"/>
      <c r="B3" s="58"/>
      <c r="C3" s="58"/>
      <c r="D3" s="113"/>
      <c r="E3" s="113"/>
      <c r="F3" s="113"/>
      <c r="G3" s="114"/>
      <c r="H3" s="115"/>
      <c r="I3" s="115"/>
      <c r="L3" s="117"/>
    </row>
    <row r="4" spans="1:12" s="116" customFormat="1" ht="17.850000000000001" customHeight="1" thickBot="1">
      <c r="A4" s="111"/>
      <c r="B4" s="237" t="s">
        <v>142</v>
      </c>
      <c r="C4" s="238"/>
      <c r="D4" s="238"/>
      <c r="E4" s="238"/>
      <c r="F4" s="238"/>
      <c r="G4" s="239"/>
      <c r="H4" s="115"/>
      <c r="I4" s="115"/>
      <c r="L4" s="117"/>
    </row>
    <row r="5" spans="1:12" s="116" customFormat="1" ht="17.850000000000001" customHeight="1" thickBot="1">
      <c r="A5" s="111"/>
      <c r="B5" s="240" t="s">
        <v>143</v>
      </c>
      <c r="C5" s="241"/>
      <c r="D5" s="241"/>
      <c r="E5" s="241"/>
      <c r="F5" s="241"/>
      <c r="G5" s="242"/>
      <c r="H5" s="115"/>
      <c r="I5" s="115"/>
      <c r="L5" s="117"/>
    </row>
    <row r="6" spans="1:12" s="116" customFormat="1" ht="36.75" customHeight="1">
      <c r="A6" s="111"/>
      <c r="B6" s="149" t="s">
        <v>83</v>
      </c>
      <c r="C6" s="149" t="s">
        <v>84</v>
      </c>
      <c r="D6" s="150" t="s">
        <v>85</v>
      </c>
      <c r="E6" s="150" t="s">
        <v>86</v>
      </c>
      <c r="F6" s="150" t="s">
        <v>87</v>
      </c>
      <c r="G6" s="188" t="s">
        <v>88</v>
      </c>
      <c r="H6" s="187" t="s">
        <v>278</v>
      </c>
      <c r="I6" s="115"/>
      <c r="L6" s="117"/>
    </row>
    <row r="7" spans="1:12" s="116" customFormat="1" ht="21.75" customHeight="1">
      <c r="A7" s="111"/>
      <c r="B7" s="130">
        <v>1</v>
      </c>
      <c r="C7" s="131" t="s">
        <v>181</v>
      </c>
      <c r="D7" s="132"/>
      <c r="E7" s="133"/>
      <c r="F7" s="134"/>
      <c r="G7" s="189">
        <f>SUM(G8:G20)</f>
        <v>0</v>
      </c>
      <c r="H7" s="200"/>
      <c r="I7" s="115"/>
      <c r="L7" s="117"/>
    </row>
    <row r="8" spans="1:12" s="116" customFormat="1" ht="39" customHeight="1">
      <c r="A8" s="111"/>
      <c r="B8" s="135">
        <f>B7+0.1</f>
        <v>1.1000000000000001</v>
      </c>
      <c r="C8" s="145" t="s">
        <v>182</v>
      </c>
      <c r="D8" s="146"/>
      <c r="E8" s="147"/>
      <c r="F8" s="148"/>
      <c r="G8" s="190">
        <f>E8*F8</f>
        <v>0</v>
      </c>
      <c r="H8" s="200"/>
      <c r="I8" s="115"/>
      <c r="L8" s="117"/>
    </row>
    <row r="9" spans="1:12" s="116" customFormat="1" ht="23.25" customHeight="1">
      <c r="A9" s="111"/>
      <c r="B9" s="135"/>
      <c r="C9" s="139" t="s">
        <v>183</v>
      </c>
      <c r="D9" s="140"/>
      <c r="E9" s="141"/>
      <c r="F9" s="142"/>
      <c r="G9" s="191"/>
      <c r="H9" s="200"/>
      <c r="I9" s="115"/>
      <c r="L9" s="117"/>
    </row>
    <row r="10" spans="1:12" s="116" customFormat="1" ht="23.25" customHeight="1">
      <c r="A10" s="111"/>
      <c r="B10" s="135"/>
      <c r="C10" s="139" t="s">
        <v>184</v>
      </c>
      <c r="D10" s="140"/>
      <c r="E10" s="141"/>
      <c r="F10" s="142"/>
      <c r="G10" s="191"/>
      <c r="H10" s="200"/>
      <c r="I10" s="115"/>
      <c r="L10" s="117"/>
    </row>
    <row r="11" spans="1:12" s="116" customFormat="1" ht="23.25" customHeight="1">
      <c r="A11" s="111"/>
      <c r="B11" s="135"/>
      <c r="C11" s="139" t="s">
        <v>250</v>
      </c>
      <c r="D11" s="140"/>
      <c r="E11" s="141"/>
      <c r="F11" s="142"/>
      <c r="G11" s="191"/>
      <c r="H11" s="200"/>
      <c r="I11" s="115"/>
      <c r="L11" s="117"/>
    </row>
    <row r="12" spans="1:12" s="116" customFormat="1" ht="23.25" customHeight="1">
      <c r="A12" s="111"/>
      <c r="B12" s="135"/>
      <c r="C12" s="139" t="s">
        <v>264</v>
      </c>
      <c r="D12" s="140"/>
      <c r="E12" s="141"/>
      <c r="F12" s="142"/>
      <c r="G12" s="191"/>
      <c r="H12" s="200"/>
      <c r="I12" s="115"/>
      <c r="L12" s="117"/>
    </row>
    <row r="13" spans="1:12" s="116" customFormat="1" ht="23.25" customHeight="1">
      <c r="A13" s="111"/>
      <c r="B13" s="135"/>
      <c r="C13" s="139" t="s">
        <v>263</v>
      </c>
      <c r="D13" s="140"/>
      <c r="E13" s="141"/>
      <c r="F13" s="142"/>
      <c r="G13" s="191"/>
      <c r="H13" s="200"/>
      <c r="I13" s="115"/>
      <c r="L13" s="117"/>
    </row>
    <row r="14" spans="1:12" s="116" customFormat="1" ht="23.25" customHeight="1">
      <c r="A14" s="111"/>
      <c r="B14" s="135"/>
      <c r="C14" s="139" t="s">
        <v>190</v>
      </c>
      <c r="D14" s="140"/>
      <c r="E14" s="141"/>
      <c r="F14" s="142"/>
      <c r="G14" s="191"/>
      <c r="H14" s="200"/>
      <c r="I14" s="115"/>
      <c r="L14" s="117"/>
    </row>
    <row r="15" spans="1:12" s="116" customFormat="1" ht="27.6" customHeight="1">
      <c r="A15" s="111"/>
      <c r="B15" s="144">
        <f>B8+0.1</f>
        <v>1.2000000000000002</v>
      </c>
      <c r="C15" s="145" t="s">
        <v>185</v>
      </c>
      <c r="D15" s="146"/>
      <c r="E15" s="147"/>
      <c r="F15" s="148"/>
      <c r="G15" s="190">
        <f>E15*F15</f>
        <v>0</v>
      </c>
      <c r="H15" s="200"/>
      <c r="I15" s="115"/>
      <c r="L15" s="117"/>
    </row>
    <row r="16" spans="1:12" s="116" customFormat="1" ht="27.6" customHeight="1">
      <c r="A16" s="111"/>
      <c r="B16" s="135"/>
      <c r="C16" s="139" t="s">
        <v>186</v>
      </c>
      <c r="D16" s="137"/>
      <c r="E16" s="138"/>
      <c r="F16" s="143"/>
      <c r="G16" s="191"/>
      <c r="H16" s="200"/>
      <c r="I16" s="115"/>
      <c r="L16" s="117"/>
    </row>
    <row r="17" spans="1:12" s="116" customFormat="1" ht="27" customHeight="1">
      <c r="A17" s="111"/>
      <c r="B17" s="144">
        <f>B15+0.1</f>
        <v>1.3000000000000003</v>
      </c>
      <c r="C17" s="145" t="s">
        <v>245</v>
      </c>
      <c r="D17" s="146"/>
      <c r="E17" s="147"/>
      <c r="F17" s="148"/>
      <c r="G17" s="190">
        <f>E17*F17</f>
        <v>0</v>
      </c>
      <c r="H17" s="200"/>
      <c r="I17" s="115"/>
      <c r="L17" s="117"/>
    </row>
    <row r="18" spans="1:12" s="116" customFormat="1" ht="27" customHeight="1">
      <c r="A18" s="111"/>
      <c r="B18" s="135"/>
      <c r="C18" s="139" t="s">
        <v>272</v>
      </c>
      <c r="D18" s="137"/>
      <c r="E18" s="138"/>
      <c r="F18" s="143"/>
      <c r="G18" s="192"/>
      <c r="H18" s="200"/>
      <c r="I18" s="115"/>
      <c r="L18" s="117"/>
    </row>
    <row r="19" spans="1:12" s="116" customFormat="1" ht="27" customHeight="1">
      <c r="A19" s="111"/>
      <c r="B19" s="144">
        <f>B17+0.1</f>
        <v>1.4000000000000004</v>
      </c>
      <c r="C19" s="145" t="s">
        <v>274</v>
      </c>
      <c r="D19" s="146"/>
      <c r="E19" s="147"/>
      <c r="F19" s="148"/>
      <c r="G19" s="190">
        <f>E19*F19</f>
        <v>0</v>
      </c>
      <c r="H19" s="200"/>
      <c r="I19" s="115"/>
      <c r="L19" s="117"/>
    </row>
    <row r="20" spans="1:12" s="116" customFormat="1" ht="27" customHeight="1">
      <c r="A20" s="111"/>
      <c r="B20" s="135"/>
      <c r="C20" s="139" t="s">
        <v>280</v>
      </c>
      <c r="D20" s="137"/>
      <c r="E20" s="138"/>
      <c r="F20" s="143"/>
      <c r="G20" s="192"/>
      <c r="H20" s="200"/>
      <c r="I20" s="115"/>
      <c r="L20" s="117"/>
    </row>
    <row r="21" spans="1:12" s="116" customFormat="1" ht="21.75" customHeight="1">
      <c r="A21" s="111"/>
      <c r="B21" s="130" t="s">
        <v>187</v>
      </c>
      <c r="C21" s="131" t="s">
        <v>172</v>
      </c>
      <c r="D21" s="132"/>
      <c r="E21" s="133"/>
      <c r="F21" s="134"/>
      <c r="G21" s="189">
        <f>SUM(G22:G40)</f>
        <v>0</v>
      </c>
      <c r="H21" s="200"/>
      <c r="I21" s="115"/>
      <c r="L21" s="117"/>
    </row>
    <row r="22" spans="1:12" s="116" customFormat="1" ht="17.850000000000001" customHeight="1">
      <c r="A22" s="111"/>
      <c r="B22" s="135">
        <f>B21+0.1</f>
        <v>2.1</v>
      </c>
      <c r="C22" s="145" t="s">
        <v>145</v>
      </c>
      <c r="D22" s="146"/>
      <c r="E22" s="147"/>
      <c r="F22" s="148"/>
      <c r="G22" s="190">
        <f>E22*F22</f>
        <v>0</v>
      </c>
      <c r="H22" s="200"/>
      <c r="I22" s="115"/>
      <c r="L22" s="117"/>
    </row>
    <row r="23" spans="1:12" s="116" customFormat="1" ht="24" customHeight="1">
      <c r="A23" s="111"/>
      <c r="B23" s="135"/>
      <c r="C23" s="139" t="s">
        <v>253</v>
      </c>
      <c r="D23" s="140"/>
      <c r="E23" s="141"/>
      <c r="F23" s="142"/>
      <c r="G23" s="191"/>
      <c r="H23" s="200"/>
      <c r="I23" s="115"/>
      <c r="L23" s="117"/>
    </row>
    <row r="24" spans="1:12" s="116" customFormat="1" ht="24" customHeight="1">
      <c r="A24" s="111"/>
      <c r="B24" s="135"/>
      <c r="C24" s="139" t="s">
        <v>254</v>
      </c>
      <c r="D24" s="140"/>
      <c r="E24" s="141"/>
      <c r="F24" s="142"/>
      <c r="G24" s="191"/>
      <c r="H24" s="200"/>
      <c r="I24" s="115"/>
      <c r="L24" s="117"/>
    </row>
    <row r="25" spans="1:12" s="116" customFormat="1" ht="17.850000000000001" customHeight="1">
      <c r="A25" s="111"/>
      <c r="B25" s="144">
        <f>B22+0.1</f>
        <v>2.2000000000000002</v>
      </c>
      <c r="C25" s="145" t="s">
        <v>146</v>
      </c>
      <c r="D25" s="146"/>
      <c r="E25" s="147"/>
      <c r="F25" s="148"/>
      <c r="G25" s="190">
        <f>E25*F25</f>
        <v>0</v>
      </c>
      <c r="H25" s="200"/>
      <c r="I25" s="115"/>
      <c r="L25" s="117"/>
    </row>
    <row r="26" spans="1:12" s="116" customFormat="1" ht="17.850000000000001" customHeight="1">
      <c r="A26" s="111"/>
      <c r="B26" s="135"/>
      <c r="C26" s="139"/>
      <c r="D26" s="137"/>
      <c r="E26" s="138"/>
      <c r="F26" s="143"/>
      <c r="G26" s="192"/>
      <c r="H26" s="200"/>
      <c r="I26" s="115"/>
      <c r="L26" s="117"/>
    </row>
    <row r="27" spans="1:12" s="116" customFormat="1" ht="18.600000000000001" customHeight="1">
      <c r="A27" s="111"/>
      <c r="B27" s="144">
        <f>B25+0.1</f>
        <v>2.3000000000000003</v>
      </c>
      <c r="C27" s="145" t="s">
        <v>248</v>
      </c>
      <c r="D27" s="146"/>
      <c r="E27" s="147"/>
      <c r="F27" s="148"/>
      <c r="G27" s="190">
        <f>E27*F27</f>
        <v>0</v>
      </c>
      <c r="H27" s="200"/>
      <c r="I27" s="115"/>
      <c r="L27" s="117"/>
    </row>
    <row r="28" spans="1:12" s="116" customFormat="1" ht="18.600000000000001" customHeight="1">
      <c r="A28" s="111"/>
      <c r="B28" s="135"/>
      <c r="C28" s="139"/>
      <c r="D28" s="137"/>
      <c r="E28" s="138"/>
      <c r="F28" s="143"/>
      <c r="G28" s="192"/>
      <c r="H28" s="200"/>
      <c r="I28" s="115"/>
      <c r="L28" s="117"/>
    </row>
    <row r="29" spans="1:12" s="116" customFormat="1" ht="18.600000000000001" customHeight="1">
      <c r="A29" s="111"/>
      <c r="B29" s="144">
        <f>B27+0.1</f>
        <v>2.4000000000000004</v>
      </c>
      <c r="C29" s="145" t="s">
        <v>188</v>
      </c>
      <c r="D29" s="146"/>
      <c r="E29" s="147"/>
      <c r="F29" s="148"/>
      <c r="G29" s="190">
        <f>E29*F29</f>
        <v>0</v>
      </c>
      <c r="H29" s="200"/>
      <c r="I29" s="115"/>
      <c r="L29" s="117"/>
    </row>
    <row r="30" spans="1:12" s="116" customFormat="1" ht="18.600000000000001" customHeight="1">
      <c r="A30" s="111"/>
      <c r="B30" s="135"/>
      <c r="C30" s="139"/>
      <c r="D30" s="137"/>
      <c r="E30" s="138"/>
      <c r="F30" s="143"/>
      <c r="G30" s="192"/>
      <c r="H30" s="200"/>
      <c r="I30" s="115"/>
      <c r="L30" s="117"/>
    </row>
    <row r="31" spans="1:12" s="116" customFormat="1" ht="18.600000000000001" customHeight="1">
      <c r="A31" s="111"/>
      <c r="B31" s="144">
        <f>B29+0.1</f>
        <v>2.5000000000000004</v>
      </c>
      <c r="C31" s="145" t="s">
        <v>246</v>
      </c>
      <c r="D31" s="146"/>
      <c r="E31" s="147"/>
      <c r="F31" s="148"/>
      <c r="G31" s="190">
        <f>E31*F31</f>
        <v>0</v>
      </c>
      <c r="H31" s="200"/>
      <c r="I31" s="115"/>
      <c r="L31" s="117"/>
    </row>
    <row r="32" spans="1:12" s="116" customFormat="1" ht="25.5" customHeight="1">
      <c r="A32" s="111"/>
      <c r="B32" s="135"/>
      <c r="C32" s="139" t="s">
        <v>247</v>
      </c>
      <c r="D32" s="137"/>
      <c r="E32" s="138"/>
      <c r="F32" s="143"/>
      <c r="G32" s="192"/>
      <c r="H32" s="200"/>
      <c r="I32" s="115"/>
      <c r="L32" s="117"/>
    </row>
    <row r="33" spans="1:12" s="116" customFormat="1" ht="18.600000000000001" customHeight="1">
      <c r="A33" s="111"/>
      <c r="B33" s="144">
        <f>B31+0.1</f>
        <v>2.6000000000000005</v>
      </c>
      <c r="C33" s="145" t="s">
        <v>271</v>
      </c>
      <c r="D33" s="146"/>
      <c r="E33" s="147"/>
      <c r="F33" s="148"/>
      <c r="G33" s="190">
        <f>E33*F33</f>
        <v>0</v>
      </c>
      <c r="H33" s="200"/>
      <c r="I33" s="115"/>
      <c r="L33" s="117"/>
    </row>
    <row r="34" spans="1:12" s="116" customFormat="1" ht="28.5" customHeight="1">
      <c r="A34" s="111"/>
      <c r="B34" s="135"/>
      <c r="C34" s="139" t="s">
        <v>288</v>
      </c>
      <c r="D34" s="137"/>
      <c r="E34" s="138"/>
      <c r="F34" s="143"/>
      <c r="G34" s="192"/>
      <c r="H34" s="200"/>
      <c r="I34" s="115"/>
      <c r="L34" s="117"/>
    </row>
    <row r="35" spans="1:12" s="116" customFormat="1" ht="17.850000000000001" customHeight="1">
      <c r="A35" s="111"/>
      <c r="B35" s="144">
        <f>B33+0.1</f>
        <v>2.7000000000000006</v>
      </c>
      <c r="C35" s="145" t="s">
        <v>147</v>
      </c>
      <c r="D35" s="146"/>
      <c r="E35" s="147"/>
      <c r="F35" s="148"/>
      <c r="G35" s="190">
        <f>E35*F35</f>
        <v>0</v>
      </c>
      <c r="H35" s="200"/>
      <c r="I35" s="115"/>
      <c r="L35" s="117"/>
    </row>
    <row r="36" spans="1:12" s="116" customFormat="1" ht="17.850000000000001" customHeight="1">
      <c r="A36" s="111"/>
      <c r="B36" s="135"/>
      <c r="C36" s="139" t="s">
        <v>269</v>
      </c>
      <c r="D36" s="137"/>
      <c r="E36" s="138"/>
      <c r="F36" s="143"/>
      <c r="G36" s="192"/>
      <c r="H36" s="200"/>
      <c r="I36" s="115"/>
      <c r="L36" s="117"/>
    </row>
    <row r="37" spans="1:12" s="116" customFormat="1" ht="17.850000000000001" customHeight="1">
      <c r="A37" s="111"/>
      <c r="B37" s="135"/>
      <c r="C37" s="139" t="s">
        <v>270</v>
      </c>
      <c r="D37" s="137"/>
      <c r="E37" s="138"/>
      <c r="F37" s="143"/>
      <c r="G37" s="192"/>
      <c r="H37" s="200"/>
      <c r="I37" s="115"/>
      <c r="L37" s="117"/>
    </row>
    <row r="38" spans="1:12" s="116" customFormat="1" ht="17.850000000000001" customHeight="1">
      <c r="A38" s="111"/>
      <c r="B38" s="135"/>
      <c r="C38" s="139" t="s">
        <v>289</v>
      </c>
      <c r="D38" s="137"/>
      <c r="E38" s="138"/>
      <c r="F38" s="143"/>
      <c r="G38" s="192"/>
      <c r="H38" s="200"/>
      <c r="I38" s="115"/>
      <c r="L38" s="117"/>
    </row>
    <row r="39" spans="1:12" s="116" customFormat="1" ht="17.850000000000001" customHeight="1">
      <c r="A39" s="111"/>
      <c r="B39" s="144">
        <f>B35+0.1</f>
        <v>2.8000000000000007</v>
      </c>
      <c r="C39" s="145" t="s">
        <v>274</v>
      </c>
      <c r="D39" s="146"/>
      <c r="E39" s="147"/>
      <c r="F39" s="148"/>
      <c r="G39" s="190">
        <f>E39*F39</f>
        <v>0</v>
      </c>
      <c r="H39" s="200"/>
      <c r="I39" s="115"/>
      <c r="L39" s="117"/>
    </row>
    <row r="40" spans="1:12" s="116" customFormat="1" ht="17.850000000000001" customHeight="1">
      <c r="A40" s="111"/>
      <c r="B40" s="135"/>
      <c r="C40" s="139"/>
      <c r="D40" s="137"/>
      <c r="E40" s="138"/>
      <c r="F40" s="143"/>
      <c r="G40" s="192"/>
      <c r="H40" s="200"/>
      <c r="I40" s="115"/>
      <c r="L40" s="117"/>
    </row>
    <row r="41" spans="1:12" s="116" customFormat="1" ht="21.75" customHeight="1">
      <c r="A41" s="111"/>
      <c r="B41" s="130" t="s">
        <v>189</v>
      </c>
      <c r="C41" s="131" t="s">
        <v>243</v>
      </c>
      <c r="D41" s="132"/>
      <c r="E41" s="133"/>
      <c r="F41" s="134"/>
      <c r="G41" s="189">
        <f>SUM(G42:G46)</f>
        <v>0</v>
      </c>
      <c r="H41" s="200"/>
      <c r="I41" s="115"/>
      <c r="L41" s="117"/>
    </row>
    <row r="42" spans="1:12" s="116" customFormat="1" ht="45" customHeight="1">
      <c r="A42" s="111"/>
      <c r="B42" s="135">
        <f>B41+0.1</f>
        <v>3.1</v>
      </c>
      <c r="C42" s="145" t="s">
        <v>191</v>
      </c>
      <c r="D42" s="146"/>
      <c r="E42" s="147"/>
      <c r="F42" s="148"/>
      <c r="G42" s="190">
        <f>E42*F42</f>
        <v>0</v>
      </c>
      <c r="H42" s="200"/>
      <c r="I42" s="115"/>
      <c r="L42" s="117"/>
    </row>
    <row r="43" spans="1:12" s="116" customFormat="1" ht="24.75" customHeight="1">
      <c r="A43" s="111"/>
      <c r="B43" s="151"/>
      <c r="C43" s="139" t="s">
        <v>195</v>
      </c>
      <c r="D43" s="137"/>
      <c r="E43" s="138"/>
      <c r="F43" s="143"/>
      <c r="G43" s="193"/>
      <c r="H43" s="200"/>
      <c r="I43" s="115"/>
      <c r="L43" s="117"/>
    </row>
    <row r="44" spans="1:12" s="116" customFormat="1" ht="24.75" customHeight="1">
      <c r="A44" s="111"/>
      <c r="B44" s="152"/>
      <c r="C44" s="139" t="s">
        <v>192</v>
      </c>
      <c r="D44" s="137"/>
      <c r="E44" s="138"/>
      <c r="F44" s="143"/>
      <c r="G44" s="193"/>
      <c r="H44" s="200"/>
      <c r="I44" s="115"/>
      <c r="L44" s="117"/>
    </row>
    <row r="45" spans="1:12" s="116" customFormat="1" ht="27" customHeight="1">
      <c r="A45" s="111"/>
      <c r="B45" s="144">
        <f>B42+0.1</f>
        <v>3.2</v>
      </c>
      <c r="C45" s="145" t="s">
        <v>144</v>
      </c>
      <c r="D45" s="146"/>
      <c r="E45" s="147"/>
      <c r="F45" s="148"/>
      <c r="G45" s="190">
        <f>E45*F45</f>
        <v>0</v>
      </c>
      <c r="H45" s="200"/>
      <c r="I45" s="115"/>
      <c r="L45" s="117"/>
    </row>
    <row r="46" spans="1:12" s="116" customFormat="1" ht="17.850000000000001" customHeight="1">
      <c r="A46" s="111"/>
      <c r="B46" s="135"/>
      <c r="C46" s="136"/>
      <c r="D46" s="137"/>
      <c r="E46" s="138"/>
      <c r="F46" s="143"/>
      <c r="G46" s="192"/>
      <c r="H46" s="200"/>
      <c r="I46" s="115"/>
      <c r="L46" s="117"/>
    </row>
    <row r="47" spans="1:12" s="116" customFormat="1" ht="21.75" customHeight="1">
      <c r="A47" s="111"/>
      <c r="B47" s="130" t="s">
        <v>202</v>
      </c>
      <c r="C47" s="131" t="s">
        <v>193</v>
      </c>
      <c r="D47" s="132"/>
      <c r="E47" s="133"/>
      <c r="F47" s="134"/>
      <c r="G47" s="189">
        <f>SUM(G48:G49)</f>
        <v>0</v>
      </c>
      <c r="H47" s="200"/>
      <c r="I47" s="115"/>
      <c r="L47" s="117"/>
    </row>
    <row r="48" spans="1:12" s="116" customFormat="1" ht="17.850000000000001" customHeight="1">
      <c r="A48" s="111"/>
      <c r="B48" s="135">
        <f>B47+0.1</f>
        <v>4.0999999999999996</v>
      </c>
      <c r="C48" s="145" t="s">
        <v>197</v>
      </c>
      <c r="D48" s="146"/>
      <c r="E48" s="147"/>
      <c r="F48" s="148"/>
      <c r="G48" s="190">
        <f>E48*F48</f>
        <v>0</v>
      </c>
      <c r="H48" s="200"/>
      <c r="I48" s="115"/>
      <c r="L48" s="117"/>
    </row>
    <row r="49" spans="1:12" s="116" customFormat="1" ht="17.850000000000001" customHeight="1">
      <c r="A49" s="111"/>
      <c r="B49" s="135"/>
      <c r="C49" s="153" t="s">
        <v>194</v>
      </c>
      <c r="D49" s="137"/>
      <c r="E49" s="138"/>
      <c r="F49" s="142"/>
      <c r="G49" s="192"/>
      <c r="H49" s="200"/>
      <c r="I49" s="115"/>
      <c r="L49" s="117"/>
    </row>
    <row r="50" spans="1:12" s="116" customFormat="1" ht="21.75" customHeight="1">
      <c r="A50" s="111"/>
      <c r="B50" s="130" t="s">
        <v>209</v>
      </c>
      <c r="C50" s="131" t="s">
        <v>210</v>
      </c>
      <c r="D50" s="132"/>
      <c r="E50" s="133"/>
      <c r="F50" s="134"/>
      <c r="G50" s="189">
        <f>SUM(G51:G63)</f>
        <v>0</v>
      </c>
      <c r="H50" s="200"/>
      <c r="I50" s="115"/>
      <c r="L50" s="117"/>
    </row>
    <row r="51" spans="1:12" s="116" customFormat="1" ht="17.850000000000001" customHeight="1">
      <c r="A51" s="111"/>
      <c r="B51" s="135">
        <f>B50+0.1</f>
        <v>5.0999999999999996</v>
      </c>
      <c r="C51" s="136" t="s">
        <v>196</v>
      </c>
      <c r="D51" s="146"/>
      <c r="E51" s="147"/>
      <c r="F51" s="148"/>
      <c r="G51" s="190">
        <f>E51*F51</f>
        <v>0</v>
      </c>
      <c r="H51" s="200"/>
      <c r="I51" s="115"/>
      <c r="L51" s="117"/>
    </row>
    <row r="52" spans="1:12" s="116" customFormat="1" ht="32.25" customHeight="1">
      <c r="A52" s="111"/>
      <c r="B52" s="135"/>
      <c r="C52" s="153" t="s">
        <v>204</v>
      </c>
      <c r="D52" s="137"/>
      <c r="E52" s="138"/>
      <c r="F52" s="142"/>
      <c r="G52" s="192"/>
      <c r="H52" s="200"/>
      <c r="I52" s="115"/>
      <c r="L52" s="117"/>
    </row>
    <row r="53" spans="1:12" s="116" customFormat="1" ht="17.850000000000001" customHeight="1">
      <c r="A53" s="111"/>
      <c r="B53" s="135"/>
      <c r="C53" s="153" t="s">
        <v>205</v>
      </c>
      <c r="D53" s="137"/>
      <c r="E53" s="138"/>
      <c r="F53" s="142"/>
      <c r="G53" s="192"/>
      <c r="H53" s="200"/>
      <c r="I53" s="115"/>
      <c r="L53" s="117"/>
    </row>
    <row r="54" spans="1:12" s="116" customFormat="1" ht="17.850000000000001" customHeight="1">
      <c r="A54" s="111"/>
      <c r="B54" s="135"/>
      <c r="C54" s="153" t="s">
        <v>273</v>
      </c>
      <c r="D54" s="137"/>
      <c r="E54" s="138"/>
      <c r="F54" s="142"/>
      <c r="G54" s="192"/>
      <c r="H54" s="200"/>
      <c r="I54" s="115"/>
      <c r="L54" s="117"/>
    </row>
    <row r="55" spans="1:12" s="116" customFormat="1" ht="17.850000000000001" customHeight="1">
      <c r="A55" s="111"/>
      <c r="B55" s="144">
        <f>B51+0.1</f>
        <v>5.1999999999999993</v>
      </c>
      <c r="C55" s="145" t="s">
        <v>203</v>
      </c>
      <c r="D55" s="146"/>
      <c r="E55" s="147"/>
      <c r="F55" s="148"/>
      <c r="G55" s="190">
        <f>E55*F55</f>
        <v>0</v>
      </c>
      <c r="H55" s="200"/>
      <c r="I55" s="115"/>
      <c r="L55" s="117"/>
    </row>
    <row r="56" spans="1:12" s="116" customFormat="1" ht="17.850000000000001" customHeight="1">
      <c r="A56" s="111"/>
      <c r="B56" s="135"/>
      <c r="C56" s="153" t="s">
        <v>206</v>
      </c>
      <c r="D56" s="137"/>
      <c r="E56" s="138"/>
      <c r="F56" s="142"/>
      <c r="G56" s="192"/>
      <c r="H56" s="200"/>
      <c r="I56" s="115"/>
      <c r="L56" s="117"/>
    </row>
    <row r="57" spans="1:12" s="116" customFormat="1" ht="30.75" customHeight="1">
      <c r="A57" s="111"/>
      <c r="B57" s="144">
        <f>B55+0.1</f>
        <v>5.2999999999999989</v>
      </c>
      <c r="C57" s="145" t="s">
        <v>207</v>
      </c>
      <c r="D57" s="146"/>
      <c r="E57" s="147"/>
      <c r="F57" s="148"/>
      <c r="G57" s="190">
        <f>E57*F57</f>
        <v>0</v>
      </c>
      <c r="H57" s="200"/>
      <c r="I57" s="115"/>
      <c r="L57" s="117"/>
    </row>
    <row r="58" spans="1:12" s="116" customFormat="1" ht="18.75" customHeight="1">
      <c r="A58" s="111"/>
      <c r="B58" s="135"/>
      <c r="C58" s="153"/>
      <c r="D58" s="137"/>
      <c r="E58" s="138"/>
      <c r="F58" s="142"/>
      <c r="G58" s="192"/>
      <c r="H58" s="200"/>
      <c r="I58" s="115"/>
      <c r="L58" s="117"/>
    </row>
    <row r="59" spans="1:12" s="116" customFormat="1" ht="35.25" customHeight="1">
      <c r="A59" s="111"/>
      <c r="B59" s="144">
        <f>B57+0.1</f>
        <v>5.3999999999999986</v>
      </c>
      <c r="C59" s="145" t="s">
        <v>244</v>
      </c>
      <c r="D59" s="146"/>
      <c r="E59" s="147"/>
      <c r="F59" s="148"/>
      <c r="G59" s="190">
        <f t="shared" ref="G59" si="0">E59*F59</f>
        <v>0</v>
      </c>
      <c r="H59" s="200"/>
      <c r="I59" s="115"/>
      <c r="L59" s="117"/>
    </row>
    <row r="60" spans="1:12" s="116" customFormat="1" ht="35.25" customHeight="1">
      <c r="A60" s="111"/>
      <c r="B60" s="135"/>
      <c r="C60" s="153" t="s">
        <v>275</v>
      </c>
      <c r="D60" s="137"/>
      <c r="E60" s="138"/>
      <c r="F60" s="142"/>
      <c r="G60" s="192"/>
      <c r="H60" s="200"/>
      <c r="I60" s="115"/>
      <c r="L60" s="117"/>
    </row>
    <row r="61" spans="1:12" s="116" customFormat="1" ht="42" customHeight="1">
      <c r="A61" s="111"/>
      <c r="B61" s="135"/>
      <c r="C61" s="154" t="s">
        <v>208</v>
      </c>
      <c r="D61" s="137"/>
      <c r="E61" s="138"/>
      <c r="F61" s="143"/>
      <c r="G61" s="192"/>
      <c r="H61" s="200"/>
      <c r="I61" s="115"/>
      <c r="L61" s="117"/>
    </row>
    <row r="62" spans="1:12" s="116" customFormat="1" ht="27" customHeight="1">
      <c r="A62" s="111"/>
      <c r="B62" s="144">
        <f>B59+0.1</f>
        <v>5.4999999999999982</v>
      </c>
      <c r="C62" s="145" t="s">
        <v>144</v>
      </c>
      <c r="D62" s="146"/>
      <c r="E62" s="147"/>
      <c r="F62" s="148"/>
      <c r="G62" s="190">
        <f>E62*F62</f>
        <v>0</v>
      </c>
      <c r="H62" s="200"/>
      <c r="I62" s="115"/>
      <c r="L62" s="117"/>
    </row>
    <row r="63" spans="1:12" s="116" customFormat="1" ht="17.850000000000001" customHeight="1">
      <c r="A63" s="111"/>
      <c r="B63" s="135"/>
      <c r="C63" s="136"/>
      <c r="D63" s="137"/>
      <c r="E63" s="138"/>
      <c r="F63" s="143"/>
      <c r="G63" s="192"/>
      <c r="H63" s="200"/>
      <c r="I63" s="115"/>
      <c r="L63" s="117"/>
    </row>
    <row r="64" spans="1:12" s="116" customFormat="1" ht="21.75" customHeight="1">
      <c r="A64" s="111"/>
      <c r="B64" s="130" t="s">
        <v>220</v>
      </c>
      <c r="C64" s="131" t="s">
        <v>211</v>
      </c>
      <c r="D64" s="132"/>
      <c r="E64" s="133"/>
      <c r="F64" s="134"/>
      <c r="G64" s="189">
        <f>SUM(G65:G76)</f>
        <v>0</v>
      </c>
      <c r="H64" s="200"/>
      <c r="I64" s="115"/>
      <c r="L64" s="117"/>
    </row>
    <row r="65" spans="1:12" s="116" customFormat="1" ht="17.850000000000001" customHeight="1">
      <c r="A65" s="111"/>
      <c r="B65" s="135">
        <f>B64+0.1</f>
        <v>6.1</v>
      </c>
      <c r="C65" s="145" t="s">
        <v>265</v>
      </c>
      <c r="D65" s="146"/>
      <c r="E65" s="147"/>
      <c r="F65" s="148"/>
      <c r="G65" s="190">
        <f>E65*F65</f>
        <v>0</v>
      </c>
      <c r="H65" s="200"/>
      <c r="I65" s="115"/>
      <c r="L65" s="117"/>
    </row>
    <row r="66" spans="1:12" s="116" customFormat="1" ht="17.850000000000001" customHeight="1">
      <c r="A66" s="111"/>
      <c r="B66" s="135"/>
      <c r="C66" s="153" t="s">
        <v>212</v>
      </c>
      <c r="D66" s="137"/>
      <c r="E66" s="138"/>
      <c r="F66" s="142"/>
      <c r="G66" s="192"/>
      <c r="H66" s="200"/>
      <c r="I66" s="115"/>
      <c r="L66" s="117"/>
    </row>
    <row r="67" spans="1:12" s="116" customFormat="1" ht="17.850000000000001" customHeight="1">
      <c r="A67" s="111"/>
      <c r="B67" s="144">
        <f>B65+ 0.1</f>
        <v>6.1999999999999993</v>
      </c>
      <c r="C67" s="145" t="s">
        <v>222</v>
      </c>
      <c r="D67" s="146"/>
      <c r="E67" s="147"/>
      <c r="F67" s="148"/>
      <c r="G67" s="190">
        <f>E67*F67</f>
        <v>0</v>
      </c>
      <c r="H67" s="200"/>
      <c r="I67" s="115"/>
      <c r="L67" s="117"/>
    </row>
    <row r="68" spans="1:12" s="116" customFormat="1" ht="17.850000000000001" customHeight="1">
      <c r="A68" s="111"/>
      <c r="B68" s="135"/>
      <c r="C68" s="153" t="s">
        <v>212</v>
      </c>
      <c r="D68" s="137"/>
      <c r="E68" s="138"/>
      <c r="F68" s="142"/>
      <c r="G68" s="192"/>
      <c r="H68" s="200"/>
      <c r="I68" s="115"/>
      <c r="L68" s="117"/>
    </row>
    <row r="69" spans="1:12" s="116" customFormat="1" ht="41.25" customHeight="1">
      <c r="A69" s="111"/>
      <c r="B69" s="144">
        <f>B67+0.1</f>
        <v>6.2999999999999989</v>
      </c>
      <c r="C69" s="145" t="s">
        <v>213</v>
      </c>
      <c r="D69" s="146"/>
      <c r="E69" s="147"/>
      <c r="F69" s="148"/>
      <c r="G69" s="190">
        <f>E69*F69</f>
        <v>0</v>
      </c>
      <c r="H69" s="200"/>
      <c r="I69" s="115"/>
      <c r="L69" s="117"/>
    </row>
    <row r="70" spans="1:12" s="116" customFormat="1" ht="26.25" customHeight="1">
      <c r="A70" s="111"/>
      <c r="B70" s="135"/>
      <c r="C70" s="153" t="s">
        <v>268</v>
      </c>
      <c r="D70" s="137"/>
      <c r="E70" s="138"/>
      <c r="F70" s="142"/>
      <c r="G70" s="192"/>
      <c r="H70" s="200"/>
      <c r="I70" s="115"/>
      <c r="L70" s="117"/>
    </row>
    <row r="71" spans="1:12" s="116" customFormat="1" ht="17.850000000000001" customHeight="1">
      <c r="A71" s="111"/>
      <c r="B71" s="135"/>
      <c r="C71" s="153" t="s">
        <v>267</v>
      </c>
      <c r="D71" s="137"/>
      <c r="E71" s="138"/>
      <c r="F71" s="142"/>
      <c r="G71" s="192"/>
      <c r="H71" s="200"/>
      <c r="I71" s="115"/>
      <c r="L71" s="117"/>
    </row>
    <row r="72" spans="1:12" s="116" customFormat="1" ht="17.850000000000001" customHeight="1">
      <c r="A72" s="111"/>
      <c r="B72" s="135"/>
      <c r="C72" s="153" t="s">
        <v>266</v>
      </c>
      <c r="D72" s="137"/>
      <c r="E72" s="138"/>
      <c r="F72" s="142"/>
      <c r="G72" s="192"/>
      <c r="H72" s="200"/>
      <c r="I72" s="115"/>
      <c r="L72" s="117"/>
    </row>
    <row r="73" spans="1:12" s="116" customFormat="1" ht="33.75" customHeight="1">
      <c r="A73" s="111"/>
      <c r="B73" s="135"/>
      <c r="C73" s="153" t="s">
        <v>214</v>
      </c>
      <c r="D73" s="137"/>
      <c r="E73" s="138"/>
      <c r="F73" s="142"/>
      <c r="G73" s="192"/>
      <c r="H73" s="200"/>
      <c r="I73" s="115"/>
      <c r="L73" s="117"/>
    </row>
    <row r="74" spans="1:12" s="116" customFormat="1" ht="19.5" customHeight="1">
      <c r="A74" s="111"/>
      <c r="B74" s="135"/>
      <c r="C74" s="153"/>
      <c r="D74" s="137"/>
      <c r="E74" s="138"/>
      <c r="F74" s="142"/>
      <c r="G74" s="192"/>
      <c r="H74" s="200"/>
      <c r="I74" s="115"/>
      <c r="L74" s="117"/>
    </row>
    <row r="75" spans="1:12" s="116" customFormat="1" ht="27" customHeight="1">
      <c r="A75" s="111"/>
      <c r="B75" s="144">
        <f>B69+0.1</f>
        <v>6.3999999999999986</v>
      </c>
      <c r="C75" s="145" t="s">
        <v>144</v>
      </c>
      <c r="D75" s="146"/>
      <c r="E75" s="147"/>
      <c r="F75" s="148"/>
      <c r="G75" s="190">
        <f>E75*F75</f>
        <v>0</v>
      </c>
      <c r="H75" s="200"/>
      <c r="I75" s="115"/>
      <c r="L75" s="117"/>
    </row>
    <row r="76" spans="1:12" s="116" customFormat="1" ht="17.850000000000001" customHeight="1">
      <c r="A76" s="111"/>
      <c r="B76" s="135"/>
      <c r="C76" s="136"/>
      <c r="D76" s="137"/>
      <c r="E76" s="138"/>
      <c r="F76" s="143"/>
      <c r="G76" s="192"/>
      <c r="H76" s="200"/>
      <c r="I76" s="115"/>
      <c r="L76" s="117"/>
    </row>
    <row r="77" spans="1:12" s="116" customFormat="1" ht="21.75" customHeight="1">
      <c r="A77" s="111"/>
      <c r="B77" s="130" t="s">
        <v>221</v>
      </c>
      <c r="C77" s="131" t="s">
        <v>217</v>
      </c>
      <c r="D77" s="132"/>
      <c r="E77" s="133"/>
      <c r="F77" s="134"/>
      <c r="G77" s="189">
        <f>SUM(G78:G82)</f>
        <v>0</v>
      </c>
      <c r="H77" s="200"/>
      <c r="I77" s="115"/>
      <c r="L77" s="117"/>
    </row>
    <row r="78" spans="1:12" s="116" customFormat="1" ht="30.75" customHeight="1">
      <c r="A78" s="111"/>
      <c r="B78" s="135">
        <f>B77+0.1</f>
        <v>7.1</v>
      </c>
      <c r="C78" s="145" t="s">
        <v>218</v>
      </c>
      <c r="D78" s="148"/>
      <c r="E78" s="148"/>
      <c r="F78" s="148"/>
      <c r="G78" s="194">
        <f>E78*F78</f>
        <v>0</v>
      </c>
      <c r="H78" s="200"/>
      <c r="I78" s="115"/>
      <c r="L78" s="117"/>
    </row>
    <row r="79" spans="1:12" s="116" customFormat="1" ht="22.5" customHeight="1">
      <c r="A79" s="111"/>
      <c r="B79" s="135"/>
      <c r="C79" s="153" t="s">
        <v>215</v>
      </c>
      <c r="D79" s="137"/>
      <c r="E79" s="138"/>
      <c r="F79" s="143"/>
      <c r="G79" s="193"/>
      <c r="H79" s="200"/>
      <c r="I79" s="115"/>
      <c r="L79" s="117"/>
    </row>
    <row r="80" spans="1:12" s="116" customFormat="1" ht="17.850000000000001" customHeight="1">
      <c r="A80" s="111"/>
      <c r="B80" s="155">
        <f>B78+0.1</f>
        <v>7.1999999999999993</v>
      </c>
      <c r="C80" s="156" t="s">
        <v>219</v>
      </c>
      <c r="D80" s="158"/>
      <c r="E80" s="159"/>
      <c r="F80" s="160"/>
      <c r="G80" s="195">
        <f>E80*F80</f>
        <v>0</v>
      </c>
      <c r="H80" s="200"/>
      <c r="I80" s="115"/>
      <c r="L80" s="117"/>
    </row>
    <row r="81" spans="1:12" s="116" customFormat="1" ht="27" customHeight="1">
      <c r="A81" s="111"/>
      <c r="B81" s="144">
        <f t="shared" ref="B81" si="1">B79+0.1</f>
        <v>0.1</v>
      </c>
      <c r="C81" s="145" t="s">
        <v>144</v>
      </c>
      <c r="D81" s="146"/>
      <c r="E81" s="147"/>
      <c r="F81" s="148"/>
      <c r="G81" s="190">
        <f>E81*F81</f>
        <v>0</v>
      </c>
      <c r="H81" s="200"/>
      <c r="I81" s="115"/>
      <c r="L81" s="117"/>
    </row>
    <row r="82" spans="1:12" s="116" customFormat="1" ht="17.850000000000001" customHeight="1">
      <c r="A82" s="111"/>
      <c r="B82" s="135"/>
      <c r="C82" s="136"/>
      <c r="D82" s="137"/>
      <c r="E82" s="138"/>
      <c r="F82" s="143"/>
      <c r="G82" s="192"/>
      <c r="H82" s="200"/>
      <c r="I82" s="115"/>
      <c r="L82" s="117"/>
    </row>
    <row r="83" spans="1:12" s="116" customFormat="1" ht="21.75" customHeight="1">
      <c r="A83" s="111"/>
      <c r="B83" s="130" t="s">
        <v>225</v>
      </c>
      <c r="C83" s="131" t="s">
        <v>199</v>
      </c>
      <c r="D83" s="132"/>
      <c r="E83" s="133"/>
      <c r="F83" s="134"/>
      <c r="G83" s="189">
        <f>SUM(G84:G89)</f>
        <v>0</v>
      </c>
      <c r="H83" s="200"/>
      <c r="I83" s="115"/>
      <c r="L83" s="117"/>
    </row>
    <row r="84" spans="1:12" s="116" customFormat="1" ht="32.25" customHeight="1">
      <c r="A84" s="111"/>
      <c r="B84" s="135">
        <f>B83+0.1</f>
        <v>8.1</v>
      </c>
      <c r="C84" s="145" t="s">
        <v>201</v>
      </c>
      <c r="D84" s="146"/>
      <c r="E84" s="147"/>
      <c r="F84" s="148"/>
      <c r="G84" s="190">
        <f>E84*F84</f>
        <v>0</v>
      </c>
      <c r="H84" s="200"/>
      <c r="I84" s="115"/>
      <c r="L84" s="117"/>
    </row>
    <row r="85" spans="1:12" s="116" customFormat="1" ht="32.25" customHeight="1">
      <c r="A85" s="111"/>
      <c r="B85" s="151"/>
      <c r="C85" s="153" t="s">
        <v>200</v>
      </c>
      <c r="D85" s="137"/>
      <c r="E85" s="138"/>
      <c r="F85" s="143"/>
      <c r="G85" s="192"/>
      <c r="H85" s="200"/>
      <c r="I85" s="115"/>
      <c r="L85" s="117"/>
    </row>
    <row r="86" spans="1:12" s="116" customFormat="1" ht="17.850000000000001" customHeight="1">
      <c r="A86" s="111"/>
      <c r="B86" s="144">
        <f>B84+0.1</f>
        <v>8.1999999999999993</v>
      </c>
      <c r="C86" s="145" t="s">
        <v>148</v>
      </c>
      <c r="D86" s="146"/>
      <c r="E86" s="147"/>
      <c r="F86" s="148"/>
      <c r="G86" s="190">
        <f>E86*F86</f>
        <v>0</v>
      </c>
      <c r="H86" s="200"/>
      <c r="I86" s="115"/>
      <c r="L86" s="117"/>
    </row>
    <row r="87" spans="1:12" s="116" customFormat="1" ht="17.850000000000001" customHeight="1">
      <c r="A87" s="111"/>
      <c r="B87" s="151"/>
      <c r="C87" s="153" t="s">
        <v>200</v>
      </c>
      <c r="D87" s="137"/>
      <c r="E87" s="138"/>
      <c r="F87" s="143"/>
      <c r="G87" s="192"/>
      <c r="H87" s="200"/>
      <c r="I87" s="115"/>
      <c r="L87" s="117"/>
    </row>
    <row r="88" spans="1:12" s="116" customFormat="1" ht="27" customHeight="1">
      <c r="A88" s="111"/>
      <c r="B88" s="144">
        <f t="shared" ref="B88" si="2">B86+0.1</f>
        <v>8.2999999999999989</v>
      </c>
      <c r="C88" s="145" t="s">
        <v>144</v>
      </c>
      <c r="D88" s="146"/>
      <c r="E88" s="147"/>
      <c r="F88" s="148"/>
      <c r="G88" s="190">
        <f>E88*F88</f>
        <v>0</v>
      </c>
      <c r="H88" s="200"/>
      <c r="I88" s="115"/>
      <c r="L88" s="117"/>
    </row>
    <row r="89" spans="1:12" s="116" customFormat="1" ht="17.850000000000001" customHeight="1">
      <c r="A89" s="111"/>
      <c r="B89" s="135"/>
      <c r="C89" s="136"/>
      <c r="D89" s="137"/>
      <c r="E89" s="138"/>
      <c r="F89" s="143"/>
      <c r="G89" s="192"/>
      <c r="H89" s="200"/>
      <c r="I89" s="115"/>
      <c r="L89" s="117"/>
    </row>
    <row r="90" spans="1:12" s="116" customFormat="1" ht="21.75" customHeight="1">
      <c r="A90" s="111"/>
      <c r="B90" s="130" t="s">
        <v>216</v>
      </c>
      <c r="C90" s="131" t="s">
        <v>242</v>
      </c>
      <c r="D90" s="132"/>
      <c r="E90" s="133"/>
      <c r="F90" s="134"/>
      <c r="G90" s="189">
        <f>SUM(G91:G100)</f>
        <v>0</v>
      </c>
      <c r="H90" s="200"/>
      <c r="I90" s="115"/>
      <c r="L90" s="117"/>
    </row>
    <row r="91" spans="1:12" s="116" customFormat="1" ht="36" customHeight="1">
      <c r="A91" s="111"/>
      <c r="B91" s="135">
        <f>B90+0.1</f>
        <v>9.1</v>
      </c>
      <c r="C91" s="136" t="s">
        <v>224</v>
      </c>
      <c r="D91" s="146"/>
      <c r="E91" s="147"/>
      <c r="F91" s="148"/>
      <c r="G91" s="190">
        <f>E91*F91</f>
        <v>0</v>
      </c>
      <c r="H91" s="200"/>
      <c r="I91" s="115"/>
      <c r="L91" s="117"/>
    </row>
    <row r="92" spans="1:12" s="116" customFormat="1" ht="36" customHeight="1">
      <c r="A92" s="111"/>
      <c r="B92" s="135"/>
      <c r="C92" s="136"/>
      <c r="D92" s="137"/>
      <c r="E92" s="138"/>
      <c r="F92" s="143"/>
      <c r="G92" s="192"/>
      <c r="H92" s="200"/>
      <c r="I92" s="115"/>
      <c r="L92" s="117"/>
    </row>
    <row r="93" spans="1:12" s="116" customFormat="1" ht="45" customHeight="1">
      <c r="A93" s="111"/>
      <c r="B93" s="144">
        <f>B91+0.1</f>
        <v>9.1999999999999993</v>
      </c>
      <c r="C93" s="145" t="s">
        <v>226</v>
      </c>
      <c r="D93" s="146"/>
      <c r="E93" s="147"/>
      <c r="F93" s="148"/>
      <c r="G93" s="190">
        <f>E93*F93</f>
        <v>0</v>
      </c>
      <c r="H93" s="200"/>
      <c r="I93" s="115"/>
      <c r="L93" s="117"/>
    </row>
    <row r="94" spans="1:12" s="116" customFormat="1" ht="17.850000000000001" customHeight="1">
      <c r="A94" s="111"/>
      <c r="B94" s="135"/>
      <c r="C94" s="136"/>
      <c r="D94" s="137"/>
      <c r="E94" s="138"/>
      <c r="F94" s="143"/>
      <c r="G94" s="192"/>
      <c r="H94" s="200"/>
      <c r="I94" s="115"/>
      <c r="L94" s="117"/>
    </row>
    <row r="95" spans="1:12" s="116" customFormat="1" ht="29.25" customHeight="1">
      <c r="A95" s="111"/>
      <c r="B95" s="144">
        <f>B93+0.1</f>
        <v>9.2999999999999989</v>
      </c>
      <c r="C95" s="145" t="s">
        <v>227</v>
      </c>
      <c r="D95" s="146"/>
      <c r="E95" s="147"/>
      <c r="F95" s="148"/>
      <c r="G95" s="190">
        <f>E95*F95</f>
        <v>0</v>
      </c>
      <c r="H95" s="200"/>
      <c r="I95" s="115"/>
      <c r="L95" s="117"/>
    </row>
    <row r="96" spans="1:12" s="116" customFormat="1" ht="19.5" customHeight="1">
      <c r="A96" s="111"/>
      <c r="B96" s="135"/>
      <c r="C96" s="136"/>
      <c r="D96" s="137"/>
      <c r="E96" s="138"/>
      <c r="F96" s="143"/>
      <c r="G96" s="192"/>
      <c r="H96" s="200"/>
      <c r="I96" s="115"/>
      <c r="L96" s="117"/>
    </row>
    <row r="97" spans="1:12" s="116" customFormat="1" ht="35.25" customHeight="1">
      <c r="A97" s="111"/>
      <c r="B97" s="144">
        <f t="shared" ref="B97:B99" si="3">B95+0.1</f>
        <v>9.3999999999999986</v>
      </c>
      <c r="C97" s="145" t="s">
        <v>290</v>
      </c>
      <c r="D97" s="146"/>
      <c r="E97" s="147"/>
      <c r="F97" s="148"/>
      <c r="G97" s="190">
        <f>E97*F97</f>
        <v>0</v>
      </c>
      <c r="H97" s="200"/>
      <c r="I97" s="115"/>
      <c r="L97" s="117"/>
    </row>
    <row r="98" spans="1:12" s="116" customFormat="1" ht="17.850000000000001" customHeight="1">
      <c r="A98" s="111"/>
      <c r="B98" s="135"/>
      <c r="C98" s="136"/>
      <c r="D98" s="137"/>
      <c r="E98" s="138"/>
      <c r="F98" s="143"/>
      <c r="G98" s="192"/>
      <c r="H98" s="200"/>
      <c r="I98" s="115"/>
      <c r="L98" s="117"/>
    </row>
    <row r="99" spans="1:12" s="116" customFormat="1" ht="27" customHeight="1">
      <c r="A99" s="111"/>
      <c r="B99" s="144">
        <f t="shared" si="3"/>
        <v>9.4999999999999982</v>
      </c>
      <c r="C99" s="145" t="s">
        <v>144</v>
      </c>
      <c r="D99" s="146"/>
      <c r="E99" s="147"/>
      <c r="F99" s="148"/>
      <c r="G99" s="190">
        <f>E99*F99</f>
        <v>0</v>
      </c>
      <c r="H99" s="200"/>
      <c r="I99" s="115"/>
      <c r="L99" s="117"/>
    </row>
    <row r="100" spans="1:12" s="116" customFormat="1" ht="17.850000000000001" customHeight="1">
      <c r="A100" s="111"/>
      <c r="B100" s="135"/>
      <c r="C100" s="136"/>
      <c r="D100" s="137"/>
      <c r="E100" s="138"/>
      <c r="F100" s="143"/>
      <c r="G100" s="192"/>
      <c r="H100" s="200"/>
      <c r="I100" s="115"/>
      <c r="L100" s="117"/>
    </row>
    <row r="101" spans="1:12" s="116" customFormat="1" ht="21.75" customHeight="1">
      <c r="A101" s="111"/>
      <c r="B101" s="130" t="s">
        <v>198</v>
      </c>
      <c r="C101" s="131" t="s">
        <v>228</v>
      </c>
      <c r="D101" s="132"/>
      <c r="E101" s="133"/>
      <c r="F101" s="134"/>
      <c r="G101" s="189">
        <f>SUM(G102:G117)</f>
        <v>0</v>
      </c>
      <c r="H101" s="200"/>
      <c r="I101" s="115"/>
      <c r="L101" s="117"/>
    </row>
    <row r="102" spans="1:12" s="116" customFormat="1" ht="21.75" customHeight="1">
      <c r="A102" s="111"/>
      <c r="B102" s="135">
        <f>B101+0.1</f>
        <v>10.1</v>
      </c>
      <c r="C102" s="136" t="s">
        <v>276</v>
      </c>
      <c r="D102" s="146"/>
      <c r="E102" s="147"/>
      <c r="F102" s="148"/>
      <c r="G102" s="190">
        <f>E102*F102</f>
        <v>0</v>
      </c>
      <c r="H102" s="200"/>
      <c r="I102" s="115"/>
      <c r="L102" s="117"/>
    </row>
    <row r="103" spans="1:12" s="116" customFormat="1" ht="21.75" customHeight="1">
      <c r="A103" s="111"/>
      <c r="B103" s="135"/>
      <c r="C103" s="153"/>
      <c r="D103" s="137"/>
      <c r="E103" s="138"/>
      <c r="F103" s="143"/>
      <c r="G103" s="193"/>
      <c r="H103" s="200"/>
      <c r="I103" s="115"/>
      <c r="L103" s="117"/>
    </row>
    <row r="104" spans="1:12" s="116" customFormat="1" ht="21.75" customHeight="1">
      <c r="A104" s="111"/>
      <c r="B104" s="144">
        <f>B102+0.1</f>
        <v>10.199999999999999</v>
      </c>
      <c r="C104" s="145" t="s">
        <v>286</v>
      </c>
      <c r="D104" s="146"/>
      <c r="E104" s="147"/>
      <c r="F104" s="148"/>
      <c r="G104" s="190">
        <f>E104*F104</f>
        <v>0</v>
      </c>
      <c r="H104" s="200"/>
      <c r="I104" s="115"/>
      <c r="L104" s="117"/>
    </row>
    <row r="105" spans="1:12" s="116" customFormat="1" ht="21.75" customHeight="1">
      <c r="A105" s="111"/>
      <c r="B105" s="135"/>
      <c r="C105" s="153" t="s">
        <v>287</v>
      </c>
      <c r="D105" s="137"/>
      <c r="E105" s="138"/>
      <c r="F105" s="143"/>
      <c r="G105" s="193"/>
      <c r="H105" s="200"/>
      <c r="I105" s="115"/>
      <c r="L105" s="117"/>
    </row>
    <row r="106" spans="1:12" s="116" customFormat="1" ht="21.75" customHeight="1">
      <c r="A106" s="111"/>
      <c r="B106" s="144">
        <f>B104+0.1</f>
        <v>10.299999999999999</v>
      </c>
      <c r="C106" s="145" t="s">
        <v>256</v>
      </c>
      <c r="D106" s="146"/>
      <c r="E106" s="147"/>
      <c r="F106" s="148"/>
      <c r="G106" s="190">
        <f>E106*F106</f>
        <v>0</v>
      </c>
      <c r="H106" s="200"/>
      <c r="I106" s="115"/>
      <c r="L106" s="117"/>
    </row>
    <row r="107" spans="1:12" s="116" customFormat="1" ht="21.75" customHeight="1">
      <c r="A107" s="111"/>
      <c r="B107" s="135"/>
      <c r="C107" s="153" t="s">
        <v>255</v>
      </c>
      <c r="D107" s="137"/>
      <c r="E107" s="138"/>
      <c r="F107" s="143"/>
      <c r="G107" s="193"/>
      <c r="H107" s="200"/>
      <c r="I107" s="115"/>
      <c r="L107" s="117"/>
    </row>
    <row r="108" spans="1:12" s="116" customFormat="1" ht="21.75" customHeight="1">
      <c r="A108" s="111"/>
      <c r="B108" s="144">
        <f>B106+0.1</f>
        <v>10.399999999999999</v>
      </c>
      <c r="C108" s="145" t="s">
        <v>230</v>
      </c>
      <c r="D108" s="146"/>
      <c r="E108" s="147"/>
      <c r="F108" s="148"/>
      <c r="G108" s="190">
        <f>E108*F108</f>
        <v>0</v>
      </c>
      <c r="H108" s="200"/>
      <c r="I108" s="115"/>
      <c r="L108" s="117"/>
    </row>
    <row r="109" spans="1:12" s="116" customFormat="1" ht="21.75" customHeight="1">
      <c r="A109" s="111"/>
      <c r="B109" s="135"/>
      <c r="C109" s="153" t="s">
        <v>231</v>
      </c>
      <c r="D109" s="137"/>
      <c r="E109" s="138"/>
      <c r="F109" s="143"/>
      <c r="G109" s="193"/>
      <c r="H109" s="200"/>
      <c r="I109" s="115"/>
      <c r="L109" s="117"/>
    </row>
    <row r="110" spans="1:12" s="116" customFormat="1" ht="21.75" customHeight="1">
      <c r="A110" s="111"/>
      <c r="B110" s="144">
        <f>B108+0.1</f>
        <v>10.499999999999998</v>
      </c>
      <c r="C110" s="145" t="s">
        <v>237</v>
      </c>
      <c r="D110" s="146"/>
      <c r="E110" s="147"/>
      <c r="F110" s="148"/>
      <c r="G110" s="190">
        <f>E110*F110</f>
        <v>0</v>
      </c>
      <c r="H110" s="200"/>
      <c r="I110" s="115"/>
      <c r="L110" s="117"/>
    </row>
    <row r="111" spans="1:12" s="116" customFormat="1" ht="21.75" customHeight="1">
      <c r="A111" s="111"/>
      <c r="B111" s="135"/>
      <c r="C111" s="153"/>
      <c r="D111" s="137"/>
      <c r="E111" s="138"/>
      <c r="F111" s="143"/>
      <c r="G111" s="193"/>
      <c r="H111" s="200"/>
      <c r="I111" s="115"/>
      <c r="L111" s="117"/>
    </row>
    <row r="112" spans="1:12" s="116" customFormat="1" ht="21.75" customHeight="1">
      <c r="A112" s="111"/>
      <c r="B112" s="144">
        <f>B110+0.1</f>
        <v>10.599999999999998</v>
      </c>
      <c r="C112" s="145" t="s">
        <v>229</v>
      </c>
      <c r="D112" s="146"/>
      <c r="E112" s="147"/>
      <c r="F112" s="148"/>
      <c r="G112" s="190">
        <f>E112*F112</f>
        <v>0</v>
      </c>
      <c r="H112" s="200"/>
      <c r="I112" s="115"/>
      <c r="L112" s="117"/>
    </row>
    <row r="113" spans="1:12" s="116" customFormat="1" ht="21" customHeight="1">
      <c r="A113" s="111"/>
      <c r="B113" s="135"/>
      <c r="C113" s="153" t="s">
        <v>249</v>
      </c>
      <c r="D113" s="137"/>
      <c r="E113" s="138"/>
      <c r="F113" s="143"/>
      <c r="G113" s="193"/>
      <c r="H113" s="200"/>
      <c r="I113" s="115"/>
      <c r="L113" s="117"/>
    </row>
    <row r="114" spans="1:12" s="116" customFormat="1" ht="21" customHeight="1">
      <c r="A114" s="111"/>
      <c r="B114" s="135"/>
      <c r="C114" s="153" t="s">
        <v>251</v>
      </c>
      <c r="D114" s="137"/>
      <c r="E114" s="138"/>
      <c r="F114" s="143"/>
      <c r="G114" s="193"/>
      <c r="H114" s="200"/>
      <c r="I114" s="115"/>
      <c r="L114" s="117"/>
    </row>
    <row r="115" spans="1:12" s="116" customFormat="1" ht="23.45" customHeight="1">
      <c r="A115" s="111"/>
      <c r="B115" s="135"/>
      <c r="C115" s="153"/>
      <c r="D115" s="137"/>
      <c r="E115" s="138"/>
      <c r="F115" s="143"/>
      <c r="G115" s="193"/>
      <c r="H115" s="200"/>
      <c r="I115" s="115"/>
      <c r="L115" s="117"/>
    </row>
    <row r="116" spans="1:12" s="116" customFormat="1" ht="27" customHeight="1">
      <c r="A116" s="111"/>
      <c r="B116" s="144">
        <f>B112+0.1</f>
        <v>10.699999999999998</v>
      </c>
      <c r="C116" s="145" t="s">
        <v>144</v>
      </c>
      <c r="D116" s="146"/>
      <c r="E116" s="147"/>
      <c r="F116" s="148"/>
      <c r="G116" s="190">
        <f>E116*F116</f>
        <v>0</v>
      </c>
      <c r="H116" s="200"/>
      <c r="I116" s="115"/>
      <c r="L116" s="117"/>
    </row>
    <row r="117" spans="1:12" s="116" customFormat="1" ht="17.850000000000001" customHeight="1">
      <c r="A117" s="111"/>
      <c r="B117" s="135"/>
      <c r="C117" s="136"/>
      <c r="D117" s="137"/>
      <c r="E117" s="138"/>
      <c r="F117" s="143"/>
      <c r="G117" s="192"/>
      <c r="H117" s="200"/>
      <c r="I117" s="115"/>
      <c r="L117" s="117"/>
    </row>
    <row r="118" spans="1:12" s="116" customFormat="1" ht="21.75" customHeight="1">
      <c r="A118" s="111"/>
      <c r="B118" s="130" t="s">
        <v>223</v>
      </c>
      <c r="C118" s="131" t="s">
        <v>232</v>
      </c>
      <c r="D118" s="132"/>
      <c r="E118" s="133"/>
      <c r="F118" s="134"/>
      <c r="G118" s="189">
        <f>SUM(G119:G119)</f>
        <v>0</v>
      </c>
      <c r="H118" s="200"/>
      <c r="I118" s="115"/>
      <c r="L118" s="117"/>
    </row>
    <row r="119" spans="1:12" s="116" customFormat="1" ht="52.5" customHeight="1">
      <c r="A119" s="111"/>
      <c r="B119" s="163">
        <f>B118+0.1</f>
        <v>11.1</v>
      </c>
      <c r="C119" s="136" t="s">
        <v>233</v>
      </c>
      <c r="D119" s="146"/>
      <c r="E119" s="147"/>
      <c r="F119" s="148"/>
      <c r="G119" s="190">
        <f>E119*F119</f>
        <v>0</v>
      </c>
      <c r="H119" s="200"/>
      <c r="I119" s="115"/>
      <c r="L119" s="117"/>
    </row>
    <row r="120" spans="1:12" s="116" customFormat="1" ht="18" customHeight="1">
      <c r="A120" s="111"/>
      <c r="B120" s="135"/>
      <c r="C120" s="136"/>
      <c r="D120" s="137"/>
      <c r="E120" s="138"/>
      <c r="F120" s="143"/>
      <c r="G120" s="192"/>
      <c r="H120" s="200"/>
      <c r="I120" s="115"/>
      <c r="L120" s="117"/>
    </row>
    <row r="121" spans="1:12" s="116" customFormat="1" ht="17.850000000000001" customHeight="1">
      <c r="A121" s="111"/>
      <c r="B121" s="243" t="s">
        <v>234</v>
      </c>
      <c r="C121" s="244"/>
      <c r="D121" s="244"/>
      <c r="E121" s="244"/>
      <c r="F121" s="245"/>
      <c r="G121" s="197">
        <f>G7+G21+G41+G47+G50+G64+G77+G83+G90+G101+G118</f>
        <v>0</v>
      </c>
      <c r="H121" s="200"/>
      <c r="I121" s="115"/>
      <c r="L121" s="117"/>
    </row>
    <row r="122" spans="1:12" s="116" customFormat="1" ht="17.850000000000001" customHeight="1">
      <c r="A122" s="111"/>
      <c r="B122" s="246" t="s">
        <v>259</v>
      </c>
      <c r="C122" s="247"/>
      <c r="D122" s="247"/>
      <c r="E122" s="247"/>
      <c r="F122" s="248"/>
      <c r="G122" s="198">
        <f>G121</f>
        <v>0</v>
      </c>
      <c r="H122" s="200"/>
      <c r="I122" s="115"/>
      <c r="L122" s="117"/>
    </row>
    <row r="123" spans="1:12" s="116" customFormat="1" ht="17.850000000000001" customHeight="1">
      <c r="A123" s="111"/>
      <c r="B123" s="249" t="s">
        <v>235</v>
      </c>
      <c r="C123" s="250"/>
      <c r="D123" s="250"/>
      <c r="E123" s="250"/>
      <c r="F123" s="251"/>
      <c r="G123" s="199">
        <f>20%*G122</f>
        <v>0</v>
      </c>
      <c r="H123" s="200"/>
      <c r="I123" s="115"/>
      <c r="L123" s="117"/>
    </row>
    <row r="124" spans="1:12" s="116" customFormat="1" ht="17.850000000000001" customHeight="1">
      <c r="A124" s="111"/>
      <c r="B124" s="249" t="s">
        <v>236</v>
      </c>
      <c r="C124" s="250"/>
      <c r="D124" s="250"/>
      <c r="E124" s="250"/>
      <c r="F124" s="251"/>
      <c r="G124" s="199">
        <f>SUM(G122:G123)</f>
        <v>0</v>
      </c>
      <c r="H124" s="200"/>
      <c r="I124" s="115"/>
      <c r="L124" s="117"/>
    </row>
    <row r="125" spans="1:12" s="116" customFormat="1" ht="17.850000000000001" customHeight="1">
      <c r="A125" s="111"/>
      <c r="B125" s="164"/>
      <c r="C125" s="156" t="s">
        <v>149</v>
      </c>
      <c r="D125" s="161"/>
      <c r="E125" s="162"/>
      <c r="F125" s="157"/>
      <c r="G125" s="196">
        <f>E125*F125</f>
        <v>0</v>
      </c>
      <c r="H125" s="201"/>
      <c r="I125" s="115"/>
      <c r="L125" s="117"/>
    </row>
    <row r="126" spans="1:12" s="116" customFormat="1" ht="17.850000000000001" customHeight="1">
      <c r="A126" s="111"/>
      <c r="B126" s="115"/>
      <c r="C126" s="115"/>
      <c r="D126" s="115"/>
      <c r="E126" s="115"/>
      <c r="F126" s="115"/>
      <c r="G126" s="115"/>
      <c r="H126" s="115"/>
      <c r="I126" s="115"/>
      <c r="L126" s="117"/>
    </row>
    <row r="127" spans="1:12" s="116" customFormat="1" ht="17.850000000000001" customHeight="1">
      <c r="A127" s="111"/>
      <c r="B127" s="115"/>
      <c r="C127" s="115"/>
      <c r="D127" s="115"/>
      <c r="E127" s="115"/>
      <c r="F127" s="115"/>
      <c r="G127" s="115"/>
      <c r="H127" s="115"/>
      <c r="I127" s="115"/>
      <c r="L127" s="117"/>
    </row>
    <row r="128" spans="1:12" s="116" customFormat="1" ht="30" customHeight="1">
      <c r="A128" s="111"/>
      <c r="B128" s="149" t="s">
        <v>83</v>
      </c>
      <c r="C128" s="149" t="s">
        <v>84</v>
      </c>
      <c r="D128" s="150" t="s">
        <v>85</v>
      </c>
      <c r="E128" s="150" t="s">
        <v>86</v>
      </c>
      <c r="F128" s="150" t="s">
        <v>87</v>
      </c>
      <c r="G128" s="188" t="s">
        <v>88</v>
      </c>
      <c r="H128" s="187" t="s">
        <v>278</v>
      </c>
      <c r="I128" s="115"/>
      <c r="L128" s="117"/>
    </row>
    <row r="129" spans="1:12" s="116" customFormat="1" ht="17.850000000000001" customHeight="1">
      <c r="A129" s="111"/>
      <c r="B129" s="130"/>
      <c r="C129" s="131" t="s">
        <v>281</v>
      </c>
      <c r="D129" s="132"/>
      <c r="E129" s="133"/>
      <c r="F129" s="134"/>
      <c r="G129" s="189">
        <f>SUM(G130)</f>
        <v>0</v>
      </c>
      <c r="H129" s="200"/>
      <c r="I129" s="115"/>
      <c r="L129" s="117"/>
    </row>
    <row r="130" spans="1:12" s="116" customFormat="1" ht="38.450000000000003" customHeight="1">
      <c r="A130" s="111"/>
      <c r="B130" s="115"/>
      <c r="C130" s="256" t="s">
        <v>283</v>
      </c>
      <c r="D130" s="161"/>
      <c r="E130" s="162"/>
      <c r="F130" s="157"/>
      <c r="G130" s="196">
        <f>E130*F130</f>
        <v>0</v>
      </c>
      <c r="H130" s="115"/>
      <c r="I130" s="115"/>
      <c r="L130" s="117"/>
    </row>
    <row r="131" spans="1:12" s="116" customFormat="1" ht="38.450000000000003" customHeight="1">
      <c r="A131" s="111"/>
      <c r="B131" s="115"/>
      <c r="C131" s="202"/>
      <c r="D131" s="202"/>
      <c r="E131" s="202"/>
      <c r="F131" s="202"/>
      <c r="G131" s="202"/>
      <c r="H131" s="202"/>
      <c r="I131" s="115"/>
      <c r="L131" s="117"/>
    </row>
    <row r="132" spans="1:12" s="116" customFormat="1" ht="17.850000000000001" customHeight="1">
      <c r="A132" s="111"/>
      <c r="B132" s="115"/>
      <c r="C132" s="115"/>
      <c r="D132" s="115"/>
      <c r="E132" s="115"/>
      <c r="F132" s="115"/>
      <c r="G132" s="115"/>
      <c r="H132" s="115"/>
      <c r="I132" s="115"/>
      <c r="L132" s="117"/>
    </row>
    <row r="133" spans="1:12" s="116" customFormat="1" ht="17.850000000000001" customHeight="1">
      <c r="A133" s="111" t="s">
        <v>58</v>
      </c>
      <c r="B133" s="123"/>
      <c r="C133" s="123"/>
      <c r="E133" s="123"/>
      <c r="F133" s="115"/>
      <c r="G133" s="115"/>
      <c r="H133" s="115"/>
      <c r="I133" s="115"/>
      <c r="L133" s="117"/>
    </row>
    <row r="134" spans="1:12" ht="13.5" customHeight="1">
      <c r="D134" s="77"/>
      <c r="E134" s="77"/>
      <c r="F134" s="77"/>
      <c r="G134" s="77"/>
      <c r="H134" s="77"/>
      <c r="I134" s="77"/>
      <c r="J134" s="77"/>
      <c r="K134" s="77"/>
    </row>
    <row r="135" spans="1:12" s="77" customFormat="1" ht="27" customHeight="1">
      <c r="A135" s="44" t="s">
        <v>13</v>
      </c>
      <c r="B135" s="44" t="s">
        <v>14</v>
      </c>
      <c r="C135" s="128" t="s">
        <v>155</v>
      </c>
      <c r="D135" s="128" t="s">
        <v>59</v>
      </c>
      <c r="E135" s="129" t="s">
        <v>56</v>
      </c>
      <c r="F135" s="129" t="s">
        <v>60</v>
      </c>
    </row>
    <row r="136" spans="1:12">
      <c r="A136" s="50">
        <f>'2-Engagement production'!$A$6</f>
        <v>0</v>
      </c>
      <c r="B136" s="50">
        <f>'2-Engagement production'!$B$6</f>
        <v>1</v>
      </c>
      <c r="C136" s="59" t="str">
        <f>'2-Engagement production'!$C$6</f>
        <v>Ombrières parking</v>
      </c>
      <c r="D136" s="125">
        <f>G122</f>
        <v>0</v>
      </c>
      <c r="E136" s="124">
        <f>'2-Engagement production'!$D$6</f>
        <v>0</v>
      </c>
      <c r="F136" s="126" t="e">
        <f>$D$136/($E$136*1000)</f>
        <v>#DIV/0!</v>
      </c>
    </row>
    <row r="138" spans="1:12">
      <c r="D138" s="129" t="s">
        <v>257</v>
      </c>
    </row>
    <row r="139" spans="1:12" ht="15">
      <c r="B139" s="184">
        <v>1</v>
      </c>
      <c r="C139" s="185" t="s">
        <v>181</v>
      </c>
      <c r="D139" s="186">
        <f>G7</f>
        <v>0</v>
      </c>
    </row>
    <row r="140" spans="1:12" ht="15">
      <c r="B140" s="184" t="s">
        <v>187</v>
      </c>
      <c r="C140" s="185" t="s">
        <v>172</v>
      </c>
      <c r="D140" s="186">
        <f>G21</f>
        <v>0</v>
      </c>
    </row>
    <row r="141" spans="1:12" ht="15">
      <c r="B141" s="184" t="s">
        <v>189</v>
      </c>
      <c r="C141" s="185" t="s">
        <v>243</v>
      </c>
      <c r="D141" s="186">
        <f>G41</f>
        <v>0</v>
      </c>
    </row>
    <row r="142" spans="1:12" ht="15">
      <c r="B142" s="184" t="s">
        <v>202</v>
      </c>
      <c r="C142" s="185" t="s">
        <v>193</v>
      </c>
      <c r="D142" s="186">
        <f>G47</f>
        <v>0</v>
      </c>
    </row>
    <row r="143" spans="1:12" ht="15">
      <c r="B143" s="184" t="s">
        <v>209</v>
      </c>
      <c r="C143" s="185" t="s">
        <v>210</v>
      </c>
      <c r="D143" s="186">
        <f>G50</f>
        <v>0</v>
      </c>
    </row>
    <row r="144" spans="1:12" ht="15">
      <c r="B144" s="184" t="s">
        <v>220</v>
      </c>
      <c r="C144" s="185" t="s">
        <v>211</v>
      </c>
      <c r="D144" s="186">
        <f>G64</f>
        <v>0</v>
      </c>
    </row>
    <row r="145" spans="1:12" ht="15">
      <c r="B145" s="184" t="s">
        <v>221</v>
      </c>
      <c r="C145" s="185" t="s">
        <v>217</v>
      </c>
      <c r="D145" s="186">
        <f>G77</f>
        <v>0</v>
      </c>
    </row>
    <row r="146" spans="1:12" ht="15">
      <c r="B146" s="184" t="s">
        <v>225</v>
      </c>
      <c r="C146" s="185" t="s">
        <v>199</v>
      </c>
      <c r="D146" s="186">
        <f>G83</f>
        <v>0</v>
      </c>
    </row>
    <row r="147" spans="1:12" ht="15">
      <c r="B147" s="184" t="s">
        <v>216</v>
      </c>
      <c r="C147" s="185" t="s">
        <v>242</v>
      </c>
      <c r="D147" s="186">
        <f>G90</f>
        <v>0</v>
      </c>
    </row>
    <row r="148" spans="1:12" ht="15">
      <c r="B148" s="184" t="s">
        <v>198</v>
      </c>
      <c r="C148" s="185" t="s">
        <v>228</v>
      </c>
      <c r="D148" s="186">
        <f>G101</f>
        <v>0</v>
      </c>
    </row>
    <row r="149" spans="1:12" ht="15">
      <c r="B149" s="184" t="s">
        <v>223</v>
      </c>
      <c r="C149" s="185" t="s">
        <v>232</v>
      </c>
      <c r="D149" s="186">
        <f>G118</f>
        <v>0</v>
      </c>
    </row>
    <row r="150" spans="1:12" ht="15">
      <c r="B150" s="184" t="s">
        <v>285</v>
      </c>
      <c r="C150" s="185" t="s">
        <v>284</v>
      </c>
      <c r="D150" s="186">
        <f>G129</f>
        <v>0</v>
      </c>
    </row>
    <row r="153" spans="1:12" ht="18.75">
      <c r="A153" s="109" t="s">
        <v>73</v>
      </c>
    </row>
    <row r="154" spans="1:12" s="116" customFormat="1" ht="17.850000000000001" customHeight="1">
      <c r="A154" s="111"/>
      <c r="B154" s="112" t="s">
        <v>158</v>
      </c>
      <c r="C154" s="87"/>
      <c r="D154" s="87"/>
      <c r="E154" s="87"/>
      <c r="F154" s="87"/>
      <c r="G154" s="87"/>
      <c r="H154" s="115"/>
      <c r="I154" s="115"/>
      <c r="L154" s="117"/>
    </row>
    <row r="155" spans="1:12" s="116" customFormat="1" ht="17.850000000000001" customHeight="1" thickBot="1">
      <c r="A155" s="111"/>
      <c r="B155" s="58"/>
      <c r="C155" s="58"/>
      <c r="D155" s="58"/>
      <c r="E155" s="58"/>
      <c r="F155" s="58"/>
      <c r="G155" s="58"/>
      <c r="H155" s="115"/>
      <c r="I155" s="115"/>
      <c r="L155" s="117"/>
    </row>
    <row r="156" spans="1:12" s="116" customFormat="1" ht="17.850000000000001" customHeight="1" thickBot="1">
      <c r="A156" s="111"/>
      <c r="B156" s="237" t="s">
        <v>150</v>
      </c>
      <c r="C156" s="238"/>
      <c r="D156" s="238"/>
      <c r="E156" s="238"/>
      <c r="F156" s="238"/>
      <c r="G156" s="239"/>
      <c r="H156" s="115"/>
      <c r="I156" s="115"/>
      <c r="L156" s="117"/>
    </row>
    <row r="157" spans="1:12" s="116" customFormat="1" ht="17.850000000000001" customHeight="1" thickBot="1">
      <c r="A157" s="111"/>
      <c r="B157" s="240" t="s">
        <v>143</v>
      </c>
      <c r="C157" s="241"/>
      <c r="D157" s="241"/>
      <c r="E157" s="241"/>
      <c r="F157" s="241"/>
      <c r="G157" s="242"/>
      <c r="H157" s="115"/>
      <c r="I157" s="115"/>
      <c r="L157" s="117"/>
    </row>
    <row r="158" spans="1:12" s="116" customFormat="1" ht="26.45" customHeight="1">
      <c r="A158" s="111"/>
      <c r="B158" s="149" t="s">
        <v>83</v>
      </c>
      <c r="C158" s="149" t="s">
        <v>84</v>
      </c>
      <c r="D158" s="150" t="s">
        <v>85</v>
      </c>
      <c r="E158" s="150" t="s">
        <v>86</v>
      </c>
      <c r="F158" s="150" t="s">
        <v>87</v>
      </c>
      <c r="G158" s="188" t="s">
        <v>88</v>
      </c>
      <c r="H158" s="187" t="s">
        <v>277</v>
      </c>
      <c r="I158" s="115"/>
      <c r="L158" s="117"/>
    </row>
    <row r="159" spans="1:12" s="116" customFormat="1" ht="17.850000000000001" customHeight="1">
      <c r="A159" s="111"/>
      <c r="B159" s="172">
        <v>1</v>
      </c>
      <c r="C159" s="169" t="s">
        <v>238</v>
      </c>
      <c r="D159" s="169"/>
      <c r="E159" s="169"/>
      <c r="F159" s="170"/>
      <c r="G159" s="171">
        <f>G160+G161</f>
        <v>0</v>
      </c>
      <c r="H159" s="200"/>
      <c r="I159" s="115"/>
      <c r="L159" s="117"/>
    </row>
    <row r="160" spans="1:12" s="116" customFormat="1" ht="17.850000000000001" customHeight="1">
      <c r="A160" s="111"/>
      <c r="B160" s="118">
        <v>1.1000000000000001</v>
      </c>
      <c r="C160" s="127" t="s">
        <v>151</v>
      </c>
      <c r="D160" s="120"/>
      <c r="E160" s="120"/>
      <c r="F160" s="121"/>
      <c r="G160" s="122">
        <f>E160*F160</f>
        <v>0</v>
      </c>
      <c r="H160" s="200"/>
      <c r="I160" s="115"/>
      <c r="L160" s="117"/>
    </row>
    <row r="161" spans="1:12" s="116" customFormat="1" ht="17.850000000000001" customHeight="1">
      <c r="A161" s="111"/>
      <c r="B161" s="118">
        <v>1.2</v>
      </c>
      <c r="C161" s="127"/>
      <c r="D161" s="120"/>
      <c r="E161" s="120"/>
      <c r="F161" s="121"/>
      <c r="G161" s="122"/>
      <c r="H161" s="200"/>
      <c r="I161" s="115"/>
      <c r="L161" s="117"/>
    </row>
    <row r="162" spans="1:12" s="116" customFormat="1" ht="17.850000000000001" customHeight="1">
      <c r="A162" s="111"/>
      <c r="B162" s="172">
        <v>2</v>
      </c>
      <c r="C162" s="169" t="s">
        <v>239</v>
      </c>
      <c r="D162" s="169"/>
      <c r="E162" s="169"/>
      <c r="F162" s="170"/>
      <c r="G162" s="171">
        <f>SUM(G163:G167)</f>
        <v>0</v>
      </c>
      <c r="H162" s="200"/>
      <c r="I162" s="115"/>
      <c r="L162" s="117"/>
    </row>
    <row r="163" spans="1:12" s="116" customFormat="1" ht="17.850000000000001" customHeight="1">
      <c r="A163" s="111"/>
      <c r="B163" s="118">
        <v>2.1</v>
      </c>
      <c r="C163" s="127" t="s">
        <v>152</v>
      </c>
      <c r="D163" s="120"/>
      <c r="E163" s="120"/>
      <c r="F163" s="121"/>
      <c r="G163" s="122">
        <f>E163*F163</f>
        <v>0</v>
      </c>
      <c r="H163" s="200"/>
      <c r="I163" s="115"/>
      <c r="L163" s="117"/>
    </row>
    <row r="164" spans="1:12" s="116" customFormat="1" ht="17.850000000000001" customHeight="1">
      <c r="A164" s="111"/>
      <c r="B164" s="118">
        <v>2.2000000000000002</v>
      </c>
      <c r="C164" s="127" t="s">
        <v>153</v>
      </c>
      <c r="D164" s="120"/>
      <c r="E164" s="120"/>
      <c r="F164" s="121"/>
      <c r="G164" s="122">
        <f>E164*F164</f>
        <v>0</v>
      </c>
      <c r="H164" s="200"/>
      <c r="I164" s="115"/>
      <c r="L164" s="117"/>
    </row>
    <row r="165" spans="1:12" s="116" customFormat="1" ht="17.850000000000001" customHeight="1">
      <c r="A165" s="111"/>
      <c r="B165" s="118">
        <v>2.2999999999999998</v>
      </c>
      <c r="C165" s="127" t="s">
        <v>154</v>
      </c>
      <c r="D165" s="120"/>
      <c r="E165" s="120"/>
      <c r="F165" s="121"/>
      <c r="G165" s="122">
        <f>E165*F165</f>
        <v>0</v>
      </c>
      <c r="H165" s="200"/>
      <c r="I165" s="115"/>
      <c r="L165" s="117"/>
    </row>
    <row r="166" spans="1:12" s="116" customFormat="1" ht="17.850000000000001" customHeight="1">
      <c r="A166" s="111"/>
      <c r="B166" s="118">
        <v>2.4</v>
      </c>
      <c r="C166" s="127" t="s">
        <v>252</v>
      </c>
      <c r="D166" s="120"/>
      <c r="E166" s="120"/>
      <c r="F166" s="121"/>
      <c r="G166" s="122">
        <f>E166*F166</f>
        <v>0</v>
      </c>
      <c r="H166" s="200"/>
      <c r="I166" s="115"/>
      <c r="L166" s="117"/>
    </row>
    <row r="167" spans="1:12" s="116" customFormat="1" ht="17.850000000000001" customHeight="1">
      <c r="A167" s="111"/>
      <c r="B167" s="118">
        <v>2.5</v>
      </c>
      <c r="C167" s="127" t="s">
        <v>101</v>
      </c>
      <c r="D167" s="120"/>
      <c r="E167" s="120"/>
      <c r="F167" s="121"/>
      <c r="G167" s="122">
        <f>E167*F167</f>
        <v>0</v>
      </c>
      <c r="H167" s="200"/>
      <c r="I167" s="115"/>
      <c r="L167" s="117"/>
    </row>
    <row r="168" spans="1:12" s="116" customFormat="1" ht="17.850000000000001" customHeight="1">
      <c r="A168" s="111"/>
      <c r="B168" s="168">
        <v>3</v>
      </c>
      <c r="C168" s="169" t="s">
        <v>240</v>
      </c>
      <c r="D168" s="169"/>
      <c r="E168" s="169"/>
      <c r="F168" s="170"/>
      <c r="G168" s="171">
        <f>SUM(G169:G171)</f>
        <v>0</v>
      </c>
      <c r="H168" s="200"/>
      <c r="I168" s="115"/>
      <c r="L168" s="117"/>
    </row>
    <row r="169" spans="1:12" s="116" customFormat="1" ht="17.850000000000001" customHeight="1">
      <c r="A169" s="111"/>
      <c r="B169" s="118">
        <v>3.1</v>
      </c>
      <c r="C169" s="127"/>
      <c r="D169" s="120"/>
      <c r="E169" s="120"/>
      <c r="F169" s="121"/>
      <c r="G169" s="122">
        <f>E169*F169</f>
        <v>0</v>
      </c>
      <c r="H169" s="200"/>
      <c r="I169" s="115"/>
      <c r="L169" s="117"/>
    </row>
    <row r="170" spans="1:12" s="116" customFormat="1" ht="17.850000000000001" customHeight="1">
      <c r="A170" s="111"/>
      <c r="B170" s="118">
        <v>3.2</v>
      </c>
      <c r="C170" s="127"/>
      <c r="D170" s="120"/>
      <c r="E170" s="120"/>
      <c r="F170" s="121"/>
      <c r="G170" s="122">
        <f>E170*F170</f>
        <v>0</v>
      </c>
      <c r="H170" s="200"/>
      <c r="I170" s="115"/>
      <c r="L170" s="117"/>
    </row>
    <row r="171" spans="1:12" s="116" customFormat="1" ht="17.850000000000001" customHeight="1">
      <c r="A171" s="111"/>
      <c r="B171" s="118">
        <v>3.3</v>
      </c>
      <c r="C171" s="127" t="s">
        <v>101</v>
      </c>
      <c r="D171" s="120"/>
      <c r="E171" s="120"/>
      <c r="F171" s="121"/>
      <c r="G171" s="122">
        <f>E171*F171</f>
        <v>0</v>
      </c>
      <c r="H171" s="200"/>
      <c r="I171" s="115"/>
      <c r="L171" s="117"/>
    </row>
    <row r="172" spans="1:12" s="116" customFormat="1" ht="17.850000000000001" customHeight="1">
      <c r="A172" s="111"/>
      <c r="B172" s="172">
        <v>4</v>
      </c>
      <c r="C172" s="169" t="s">
        <v>241</v>
      </c>
      <c r="D172" s="169"/>
      <c r="E172" s="169"/>
      <c r="F172" s="170"/>
      <c r="G172" s="171">
        <f>SUM(G173:G176)</f>
        <v>0</v>
      </c>
      <c r="H172" s="200"/>
      <c r="I172" s="115"/>
      <c r="L172" s="117"/>
    </row>
    <row r="173" spans="1:12" s="116" customFormat="1" ht="17.850000000000001" customHeight="1">
      <c r="A173" s="111"/>
      <c r="B173" s="118">
        <f>B172+0.1</f>
        <v>4.0999999999999996</v>
      </c>
      <c r="C173" s="127" t="s">
        <v>279</v>
      </c>
      <c r="D173" s="120"/>
      <c r="E173" s="120"/>
      <c r="F173" s="121"/>
      <c r="G173" s="122">
        <f>E173*F173</f>
        <v>0</v>
      </c>
      <c r="H173" s="200"/>
      <c r="I173" s="115"/>
      <c r="L173" s="117"/>
    </row>
    <row r="174" spans="1:12" s="116" customFormat="1" ht="17.850000000000001" customHeight="1">
      <c r="A174" s="111"/>
      <c r="B174" s="118"/>
      <c r="C174" s="127" t="s">
        <v>101</v>
      </c>
      <c r="D174" s="120"/>
      <c r="E174" s="120"/>
      <c r="F174" s="121"/>
      <c r="G174" s="122">
        <f t="shared" ref="G174:G175" si="4">E174*F174</f>
        <v>0</v>
      </c>
      <c r="H174" s="200"/>
      <c r="I174" s="115"/>
      <c r="L174" s="117"/>
    </row>
    <row r="175" spans="1:12" s="116" customFormat="1" ht="17.850000000000001" customHeight="1">
      <c r="A175" s="111"/>
      <c r="B175" s="118"/>
      <c r="C175" s="127"/>
      <c r="D175" s="120"/>
      <c r="E175" s="120"/>
      <c r="F175" s="121"/>
      <c r="G175" s="122">
        <f t="shared" si="4"/>
        <v>0</v>
      </c>
      <c r="H175" s="200"/>
      <c r="I175" s="115"/>
      <c r="L175" s="117"/>
    </row>
    <row r="176" spans="1:12" s="116" customFormat="1" ht="17.850000000000001" customHeight="1">
      <c r="A176" s="111"/>
      <c r="B176" s="118"/>
      <c r="C176" s="127"/>
      <c r="D176" s="120"/>
      <c r="E176" s="120"/>
      <c r="F176" s="121"/>
      <c r="G176" s="122"/>
      <c r="H176" s="200"/>
      <c r="I176" s="115"/>
      <c r="L176" s="117"/>
    </row>
    <row r="177" spans="1:12" s="116" customFormat="1" ht="17.850000000000001" customHeight="1">
      <c r="A177" s="111"/>
      <c r="B177" s="174" t="s">
        <v>258</v>
      </c>
      <c r="C177" s="175"/>
      <c r="D177" s="175"/>
      <c r="E177" s="175"/>
      <c r="F177" s="176"/>
      <c r="G177" s="177">
        <f>G159+G162+G168+G172</f>
        <v>0</v>
      </c>
      <c r="H177" s="200"/>
      <c r="I177" s="115"/>
      <c r="L177" s="117"/>
    </row>
    <row r="178" spans="1:12" s="116" customFormat="1" ht="17.850000000000001" customHeight="1">
      <c r="A178" s="111"/>
      <c r="B178" s="118"/>
      <c r="C178" s="119" t="s">
        <v>149</v>
      </c>
      <c r="D178" s="120"/>
      <c r="E178" s="120"/>
      <c r="F178" s="121"/>
      <c r="G178" s="122"/>
      <c r="H178" s="201"/>
      <c r="I178" s="115"/>
      <c r="L178" s="117"/>
    </row>
    <row r="179" spans="1:12" s="116" customFormat="1" ht="17.850000000000001" customHeight="1">
      <c r="A179" s="111"/>
      <c r="B179" s="123"/>
      <c r="C179" s="123"/>
      <c r="E179" s="123"/>
      <c r="F179" s="115"/>
      <c r="G179" s="115"/>
      <c r="H179" s="115"/>
      <c r="I179" s="115"/>
      <c r="L179" s="117"/>
    </row>
    <row r="180" spans="1:12" s="116" customFormat="1" ht="17.850000000000001" customHeight="1">
      <c r="A180" s="111"/>
      <c r="B180" s="123"/>
      <c r="C180" s="123"/>
      <c r="E180" s="123"/>
      <c r="F180" s="115"/>
      <c r="G180" s="115"/>
      <c r="H180" s="115"/>
      <c r="I180" s="115"/>
      <c r="L180" s="117"/>
    </row>
    <row r="181" spans="1:12" s="116" customFormat="1" ht="17.850000000000001" customHeight="1">
      <c r="A181" s="111" t="s">
        <v>61</v>
      </c>
      <c r="B181" s="123"/>
      <c r="C181" s="123"/>
      <c r="E181" s="123"/>
      <c r="F181" s="115"/>
      <c r="G181" s="115"/>
      <c r="H181" s="115"/>
      <c r="I181" s="115"/>
      <c r="L181" s="117"/>
    </row>
    <row r="184" spans="1:12" ht="27">
      <c r="A184" s="44" t="s">
        <v>13</v>
      </c>
      <c r="B184" s="44" t="s">
        <v>14</v>
      </c>
      <c r="C184" s="128" t="s">
        <v>155</v>
      </c>
      <c r="D184" s="128" t="s">
        <v>59</v>
      </c>
      <c r="E184" s="129" t="s">
        <v>56</v>
      </c>
      <c r="F184" s="129" t="s">
        <v>60</v>
      </c>
    </row>
    <row r="185" spans="1:12">
      <c r="A185" s="50">
        <f>'2-Engagement production'!$A$6</f>
        <v>0</v>
      </c>
      <c r="B185" s="50">
        <f>'2-Engagement production'!$B$6</f>
        <v>1</v>
      </c>
      <c r="C185" s="59" t="str">
        <f>'2-Engagement production'!$C$6</f>
        <v>Ombrières parking</v>
      </c>
      <c r="D185" s="125">
        <f>G177</f>
        <v>0</v>
      </c>
      <c r="E185" s="124">
        <f>'2-Engagement production'!$D$6</f>
        <v>0</v>
      </c>
      <c r="F185" s="126" t="e">
        <f>$D$136/($E$136*1000)</f>
        <v>#DIV/0!</v>
      </c>
    </row>
    <row r="187" spans="1:12">
      <c r="D187" s="129" t="s">
        <v>257</v>
      </c>
    </row>
    <row r="188" spans="1:12" ht="15">
      <c r="B188" s="184">
        <v>1</v>
      </c>
      <c r="C188" s="169" t="s">
        <v>238</v>
      </c>
      <c r="D188" s="186">
        <f>G159</f>
        <v>0</v>
      </c>
    </row>
    <row r="189" spans="1:12" ht="15">
      <c r="B189" s="184" t="s">
        <v>187</v>
      </c>
      <c r="C189" s="169" t="s">
        <v>239</v>
      </c>
      <c r="D189" s="186">
        <f>G168</f>
        <v>0</v>
      </c>
    </row>
    <row r="190" spans="1:12" ht="15">
      <c r="B190" s="184" t="s">
        <v>189</v>
      </c>
      <c r="C190" s="169" t="s">
        <v>240</v>
      </c>
      <c r="D190" s="186">
        <f>G168</f>
        <v>0</v>
      </c>
    </row>
    <row r="191" spans="1:12" ht="15">
      <c r="B191" s="184" t="s">
        <v>202</v>
      </c>
      <c r="C191" s="169" t="s">
        <v>241</v>
      </c>
      <c r="D191" s="186">
        <f>G172</f>
        <v>0</v>
      </c>
    </row>
  </sheetData>
  <mergeCells count="9">
    <mergeCell ref="B156:G156"/>
    <mergeCell ref="B157:G157"/>
    <mergeCell ref="F1:I1"/>
    <mergeCell ref="B4:G4"/>
    <mergeCell ref="B5:G5"/>
    <mergeCell ref="B121:F121"/>
    <mergeCell ref="B122:F122"/>
    <mergeCell ref="B123:F123"/>
    <mergeCell ref="B124:F124"/>
  </mergeCells>
  <phoneticPr fontId="5" type="noConversion"/>
  <pageMargins left="0.7" right="0.7" top="0.75" bottom="0.75" header="0.3" footer="0.3"/>
  <pageSetup paperSize="9" scale="37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82821-164B-4E0E-8E3E-5BE74F01A43D}">
  <sheetPr>
    <tabColor rgb="FFFFC000"/>
  </sheetPr>
  <dimension ref="A1:F60"/>
  <sheetViews>
    <sheetView workbookViewId="0">
      <selection activeCell="E52" sqref="E52"/>
    </sheetView>
  </sheetViews>
  <sheetFormatPr baseColWidth="10" defaultColWidth="11.42578125" defaultRowHeight="15"/>
  <cols>
    <col min="1" max="1" width="4.5703125" style="58" customWidth="1"/>
    <col min="2" max="2" width="77.5703125" style="58" customWidth="1"/>
    <col min="3" max="3" width="5.5703125" style="58" customWidth="1"/>
    <col min="4" max="4" width="7.5703125" style="58" customWidth="1"/>
    <col min="5" max="16384" width="11.42578125" style="58"/>
  </cols>
  <sheetData>
    <row r="1" spans="1:6" ht="18.75">
      <c r="A1" s="39" t="s">
        <v>115</v>
      </c>
    </row>
    <row r="2" spans="1:6" ht="18.75">
      <c r="A2" s="39"/>
    </row>
    <row r="3" spans="1:6">
      <c r="A3" s="87" t="s">
        <v>80</v>
      </c>
    </row>
    <row r="4" spans="1:6">
      <c r="A4" s="87" t="s">
        <v>81</v>
      </c>
    </row>
    <row r="5" spans="1:6" ht="15.75" thickBot="1"/>
    <row r="6" spans="1:6" ht="21.75" thickBot="1">
      <c r="A6" s="237" t="s">
        <v>82</v>
      </c>
      <c r="B6" s="238"/>
      <c r="C6" s="238"/>
      <c r="D6" s="238"/>
      <c r="E6" s="238"/>
      <c r="F6" s="239"/>
    </row>
    <row r="7" spans="1:6">
      <c r="A7" s="165" t="s">
        <v>83</v>
      </c>
      <c r="B7" s="165" t="s">
        <v>84</v>
      </c>
      <c r="C7" s="166" t="s">
        <v>85</v>
      </c>
      <c r="D7" s="166" t="s">
        <v>86</v>
      </c>
      <c r="E7" s="166" t="s">
        <v>87</v>
      </c>
      <c r="F7" s="167" t="s">
        <v>88</v>
      </c>
    </row>
    <row r="8" spans="1:6">
      <c r="A8" s="168">
        <v>1</v>
      </c>
      <c r="B8" s="169" t="s">
        <v>89</v>
      </c>
      <c r="C8" s="169"/>
      <c r="D8" s="169"/>
      <c r="E8" s="170"/>
      <c r="F8" s="171">
        <f>SUM(F9:F14)</f>
        <v>0</v>
      </c>
    </row>
    <row r="9" spans="1:6">
      <c r="A9" s="118">
        <v>1.1000000000000001</v>
      </c>
      <c r="B9" s="127" t="s">
        <v>90</v>
      </c>
      <c r="C9" s="120" t="s">
        <v>85</v>
      </c>
      <c r="D9" s="178">
        <v>1</v>
      </c>
      <c r="E9" s="121"/>
      <c r="F9" s="122">
        <f>D9*E9</f>
        <v>0</v>
      </c>
    </row>
    <row r="10" spans="1:6">
      <c r="A10" s="118">
        <v>1.2</v>
      </c>
      <c r="B10" s="127" t="s">
        <v>91</v>
      </c>
      <c r="C10" s="120" t="s">
        <v>85</v>
      </c>
      <c r="D10" s="178">
        <v>1</v>
      </c>
      <c r="E10" s="121"/>
      <c r="F10" s="122">
        <f t="shared" ref="F10:F14" si="0">D10*E10</f>
        <v>0</v>
      </c>
    </row>
    <row r="11" spans="1:6">
      <c r="A11" s="118">
        <v>1.2</v>
      </c>
      <c r="B11" s="127" t="s">
        <v>92</v>
      </c>
      <c r="C11" s="120" t="s">
        <v>85</v>
      </c>
      <c r="D11" s="178">
        <v>1</v>
      </c>
      <c r="E11" s="121"/>
      <c r="F11" s="122">
        <f t="shared" si="0"/>
        <v>0</v>
      </c>
    </row>
    <row r="12" spans="1:6">
      <c r="A12" s="118">
        <v>1.2</v>
      </c>
      <c r="B12" s="127" t="s">
        <v>93</v>
      </c>
      <c r="C12" s="120" t="s">
        <v>85</v>
      </c>
      <c r="D12" s="178">
        <v>1</v>
      </c>
      <c r="E12" s="121"/>
      <c r="F12" s="122">
        <f t="shared" si="0"/>
        <v>0</v>
      </c>
    </row>
    <row r="13" spans="1:6">
      <c r="A13" s="118">
        <v>1.2</v>
      </c>
      <c r="B13" s="127" t="s">
        <v>94</v>
      </c>
      <c r="C13" s="120" t="s">
        <v>85</v>
      </c>
      <c r="D13" s="178">
        <v>1</v>
      </c>
      <c r="E13" s="121"/>
      <c r="F13" s="122">
        <f t="shared" si="0"/>
        <v>0</v>
      </c>
    </row>
    <row r="14" spans="1:6">
      <c r="A14" s="118">
        <v>1.2</v>
      </c>
      <c r="B14" s="127" t="s">
        <v>95</v>
      </c>
      <c r="C14" s="120" t="s">
        <v>85</v>
      </c>
      <c r="D14" s="178">
        <v>1</v>
      </c>
      <c r="E14" s="121"/>
      <c r="F14" s="122">
        <f t="shared" si="0"/>
        <v>0</v>
      </c>
    </row>
    <row r="15" spans="1:6">
      <c r="A15" s="168">
        <v>2</v>
      </c>
      <c r="B15" s="169" t="s">
        <v>96</v>
      </c>
      <c r="C15" s="169"/>
      <c r="D15" s="169"/>
      <c r="E15" s="170"/>
      <c r="F15" s="171">
        <f>SUM(F16:F20)</f>
        <v>0</v>
      </c>
    </row>
    <row r="16" spans="1:6">
      <c r="A16" s="118">
        <v>2.1</v>
      </c>
      <c r="B16" s="127" t="s">
        <v>97</v>
      </c>
      <c r="C16" s="120" t="s">
        <v>85</v>
      </c>
      <c r="D16" s="178">
        <v>1</v>
      </c>
      <c r="E16" s="121"/>
      <c r="F16" s="122">
        <f>D16*E16</f>
        <v>0</v>
      </c>
    </row>
    <row r="17" spans="1:6">
      <c r="A17" s="118">
        <v>2.2000000000000002</v>
      </c>
      <c r="B17" s="127" t="s">
        <v>98</v>
      </c>
      <c r="C17" s="120" t="s">
        <v>85</v>
      </c>
      <c r="D17" s="178">
        <v>1</v>
      </c>
      <c r="E17" s="121"/>
      <c r="F17" s="122">
        <f t="shared" ref="F17:F19" si="1">D17*E17</f>
        <v>0</v>
      </c>
    </row>
    <row r="18" spans="1:6">
      <c r="A18" s="118">
        <v>2.2999999999999998</v>
      </c>
      <c r="B18" s="127" t="s">
        <v>99</v>
      </c>
      <c r="C18" s="120" t="s">
        <v>85</v>
      </c>
      <c r="D18" s="178">
        <v>1</v>
      </c>
      <c r="E18" s="121"/>
      <c r="F18" s="122">
        <f t="shared" si="1"/>
        <v>0</v>
      </c>
    </row>
    <row r="19" spans="1:6">
      <c r="A19" s="118">
        <v>2.4</v>
      </c>
      <c r="B19" s="127" t="s">
        <v>100</v>
      </c>
      <c r="C19" s="120" t="s">
        <v>85</v>
      </c>
      <c r="D19" s="178">
        <v>1</v>
      </c>
      <c r="E19" s="121"/>
      <c r="F19" s="122">
        <f t="shared" si="1"/>
        <v>0</v>
      </c>
    </row>
    <row r="20" spans="1:6">
      <c r="A20" s="118">
        <v>2.5</v>
      </c>
      <c r="B20" s="127" t="s">
        <v>101</v>
      </c>
      <c r="C20" s="120" t="s">
        <v>85</v>
      </c>
      <c r="D20" s="178">
        <v>1</v>
      </c>
      <c r="E20" s="121"/>
      <c r="F20" s="122">
        <f>D20*E20</f>
        <v>0</v>
      </c>
    </row>
    <row r="21" spans="1:6">
      <c r="A21" s="168">
        <v>3</v>
      </c>
      <c r="B21" s="169" t="s">
        <v>102</v>
      </c>
      <c r="C21" s="169"/>
      <c r="D21" s="169"/>
      <c r="E21" s="170"/>
      <c r="F21" s="171">
        <f>SUM(F22:F25)</f>
        <v>0</v>
      </c>
    </row>
    <row r="22" spans="1:6">
      <c r="A22" s="118">
        <v>3.1</v>
      </c>
      <c r="B22" s="127" t="s">
        <v>103</v>
      </c>
      <c r="C22" s="120" t="s">
        <v>104</v>
      </c>
      <c r="D22" s="178">
        <v>1</v>
      </c>
      <c r="E22" s="121"/>
      <c r="F22" s="122">
        <f>D22*E22</f>
        <v>0</v>
      </c>
    </row>
    <row r="23" spans="1:6">
      <c r="A23" s="118">
        <v>3.2</v>
      </c>
      <c r="B23" s="127" t="s">
        <v>105</v>
      </c>
      <c r="C23" s="120" t="s">
        <v>104</v>
      </c>
      <c r="D23" s="178">
        <v>1</v>
      </c>
      <c r="E23" s="121"/>
      <c r="F23" s="122">
        <f>D23*E23</f>
        <v>0</v>
      </c>
    </row>
    <row r="24" spans="1:6">
      <c r="A24" s="118">
        <v>3.3</v>
      </c>
      <c r="B24" s="127" t="s">
        <v>106</v>
      </c>
      <c r="C24" s="120" t="s">
        <v>104</v>
      </c>
      <c r="D24" s="178">
        <v>1</v>
      </c>
      <c r="E24" s="121"/>
      <c r="F24" s="122">
        <f>D24*E24</f>
        <v>0</v>
      </c>
    </row>
    <row r="25" spans="1:6">
      <c r="A25" s="118"/>
      <c r="B25" s="127"/>
      <c r="C25" s="120" t="s">
        <v>104</v>
      </c>
      <c r="D25" s="178">
        <v>1</v>
      </c>
      <c r="E25" s="121"/>
      <c r="F25" s="122">
        <f t="shared" ref="F25:F29" si="2">D25*E25</f>
        <v>0</v>
      </c>
    </row>
    <row r="26" spans="1:6">
      <c r="A26" s="168">
        <v>4</v>
      </c>
      <c r="B26" s="169" t="s">
        <v>134</v>
      </c>
      <c r="C26" s="169"/>
      <c r="D26" s="169"/>
      <c r="E26" s="170"/>
      <c r="F26" s="171">
        <f>SUM(F27:F30)</f>
        <v>0</v>
      </c>
    </row>
    <row r="27" spans="1:6">
      <c r="A27" s="118" t="s">
        <v>137</v>
      </c>
      <c r="B27" s="127" t="s">
        <v>135</v>
      </c>
      <c r="C27" s="120"/>
      <c r="D27" s="178"/>
      <c r="E27" s="121"/>
      <c r="F27" s="122">
        <f t="shared" si="2"/>
        <v>0</v>
      </c>
    </row>
    <row r="28" spans="1:6">
      <c r="A28" s="118" t="s">
        <v>136</v>
      </c>
      <c r="B28" s="127"/>
      <c r="C28" s="120"/>
      <c r="D28" s="178"/>
      <c r="E28" s="121"/>
      <c r="F28" s="122">
        <f t="shared" si="2"/>
        <v>0</v>
      </c>
    </row>
    <row r="29" spans="1:6">
      <c r="A29" s="118" t="s">
        <v>138</v>
      </c>
      <c r="B29" s="127"/>
      <c r="C29" s="120"/>
      <c r="D29" s="178"/>
      <c r="E29" s="121"/>
      <c r="F29" s="122">
        <f t="shared" si="2"/>
        <v>0</v>
      </c>
    </row>
    <row r="30" spans="1:6">
      <c r="A30" s="118"/>
      <c r="B30" s="127"/>
      <c r="C30" s="120"/>
      <c r="D30" s="178"/>
      <c r="E30" s="121"/>
      <c r="F30" s="122"/>
    </row>
    <row r="31" spans="1:6">
      <c r="A31" s="174" t="s">
        <v>107</v>
      </c>
      <c r="B31" s="175"/>
      <c r="C31" s="175"/>
      <c r="D31" s="175"/>
      <c r="E31" s="176"/>
      <c r="F31" s="177">
        <f>F8+F15+F21+F26</f>
        <v>0</v>
      </c>
    </row>
    <row r="32" spans="1:6">
      <c r="A32" s="179"/>
      <c r="B32" s="86"/>
      <c r="C32" s="86"/>
      <c r="D32" s="86"/>
      <c r="E32" s="180"/>
      <c r="F32" s="181"/>
    </row>
    <row r="33" spans="1:6" ht="18.75">
      <c r="A33" s="39" t="s">
        <v>116</v>
      </c>
    </row>
    <row r="34" spans="1:6" ht="15.75" thickBot="1">
      <c r="A34" s="87" t="s">
        <v>108</v>
      </c>
    </row>
    <row r="35" spans="1:6" ht="21.75" thickBot="1">
      <c r="A35" s="237" t="s">
        <v>109</v>
      </c>
      <c r="B35" s="238"/>
      <c r="C35" s="238"/>
      <c r="D35" s="238"/>
      <c r="E35" s="238"/>
      <c r="F35" s="239"/>
    </row>
    <row r="36" spans="1:6">
      <c r="A36" s="165" t="s">
        <v>83</v>
      </c>
      <c r="B36" s="165" t="s">
        <v>84</v>
      </c>
      <c r="C36" s="166" t="s">
        <v>85</v>
      </c>
      <c r="D36" s="166" t="s">
        <v>86</v>
      </c>
      <c r="E36" s="166" t="s">
        <v>87</v>
      </c>
      <c r="F36" s="167" t="s">
        <v>88</v>
      </c>
    </row>
    <row r="37" spans="1:6">
      <c r="A37" s="168">
        <v>1</v>
      </c>
      <c r="B37" s="169" t="s">
        <v>110</v>
      </c>
      <c r="C37" s="169"/>
      <c r="D37" s="169"/>
      <c r="E37" s="170"/>
      <c r="F37" s="171">
        <f>SUM(F38:F43)</f>
        <v>0</v>
      </c>
    </row>
    <row r="38" spans="1:6">
      <c r="A38" s="118">
        <v>1.1000000000000001</v>
      </c>
      <c r="B38" s="119" t="str">
        <f t="shared" ref="B38:B43" si="3">B9</f>
        <v>Remplacement d'un onduleur de type XXX1</v>
      </c>
      <c r="C38" s="178" t="s">
        <v>85</v>
      </c>
      <c r="D38" s="120">
        <v>2</v>
      </c>
      <c r="E38" s="182">
        <f t="shared" ref="E38:E43" si="4">E9</f>
        <v>0</v>
      </c>
      <c r="F38" s="122">
        <f>D38*E38</f>
        <v>0</v>
      </c>
    </row>
    <row r="39" spans="1:6">
      <c r="A39" s="118">
        <v>1.2</v>
      </c>
      <c r="B39" s="119" t="str">
        <f t="shared" si="3"/>
        <v>Remplacement d'un onduleur de type XXX2</v>
      </c>
      <c r="C39" s="178" t="s">
        <v>85</v>
      </c>
      <c r="D39" s="120">
        <v>2</v>
      </c>
      <c r="E39" s="182">
        <f t="shared" si="4"/>
        <v>0</v>
      </c>
      <c r="F39" s="122">
        <f t="shared" ref="F39:F43" si="5">D39*E39</f>
        <v>0</v>
      </c>
    </row>
    <row r="40" spans="1:6">
      <c r="A40" s="118">
        <v>1.2</v>
      </c>
      <c r="B40" s="119" t="str">
        <f t="shared" si="3"/>
        <v>Remplacement d'un onduleur de type XXX3</v>
      </c>
      <c r="C40" s="178" t="s">
        <v>85</v>
      </c>
      <c r="D40" s="120">
        <v>2</v>
      </c>
      <c r="E40" s="182">
        <f t="shared" si="4"/>
        <v>0</v>
      </c>
      <c r="F40" s="122">
        <f t="shared" si="5"/>
        <v>0</v>
      </c>
    </row>
    <row r="41" spans="1:6">
      <c r="A41" s="118">
        <v>1.2</v>
      </c>
      <c r="B41" s="119" t="str">
        <f t="shared" si="3"/>
        <v>Remplacement d'un onduleur de type XXX4</v>
      </c>
      <c r="C41" s="178" t="s">
        <v>85</v>
      </c>
      <c r="D41" s="120">
        <v>2</v>
      </c>
      <c r="E41" s="182">
        <f t="shared" si="4"/>
        <v>0</v>
      </c>
      <c r="F41" s="122">
        <f t="shared" si="5"/>
        <v>0</v>
      </c>
    </row>
    <row r="42" spans="1:6">
      <c r="A42" s="118">
        <v>1.2</v>
      </c>
      <c r="B42" s="119" t="str">
        <f t="shared" si="3"/>
        <v>Remplacement d'un onduleur de type XXX5</v>
      </c>
      <c r="C42" s="178" t="s">
        <v>85</v>
      </c>
      <c r="D42" s="120">
        <v>2</v>
      </c>
      <c r="E42" s="182">
        <f t="shared" si="4"/>
        <v>0</v>
      </c>
      <c r="F42" s="122">
        <f t="shared" si="5"/>
        <v>0</v>
      </c>
    </row>
    <row r="43" spans="1:6">
      <c r="A43" s="118">
        <v>1.2</v>
      </c>
      <c r="B43" s="119" t="str">
        <f t="shared" si="3"/>
        <v>Remplacement d'un onduleur de type XXX6</v>
      </c>
      <c r="C43" s="178" t="s">
        <v>85</v>
      </c>
      <c r="D43" s="120">
        <v>2</v>
      </c>
      <c r="E43" s="182">
        <f t="shared" si="4"/>
        <v>0</v>
      </c>
      <c r="F43" s="122">
        <f t="shared" si="5"/>
        <v>0</v>
      </c>
    </row>
    <row r="44" spans="1:6">
      <c r="A44" s="168">
        <v>2</v>
      </c>
      <c r="B44" s="169" t="s">
        <v>111</v>
      </c>
      <c r="C44" s="169"/>
      <c r="D44" s="169"/>
      <c r="E44" s="170"/>
      <c r="F44" s="171">
        <f>SUM(F45:F49)</f>
        <v>0</v>
      </c>
    </row>
    <row r="45" spans="1:6">
      <c r="A45" s="118">
        <v>2.1</v>
      </c>
      <c r="B45" s="119" t="str">
        <f>B16</f>
        <v>Remplacement d'un panneau photovoltaique de type YYY1</v>
      </c>
      <c r="C45" s="178" t="s">
        <v>85</v>
      </c>
      <c r="D45" s="120">
        <v>5</v>
      </c>
      <c r="E45" s="182">
        <f>E16</f>
        <v>0</v>
      </c>
      <c r="F45" s="122">
        <f>D45*E45</f>
        <v>0</v>
      </c>
    </row>
    <row r="46" spans="1:6">
      <c r="A46" s="118">
        <v>2.2000000000000002</v>
      </c>
      <c r="B46" s="119" t="str">
        <f>B17</f>
        <v>Remplacement d'un panneau photovoltaique de type YYY2</v>
      </c>
      <c r="C46" s="178" t="s">
        <v>85</v>
      </c>
      <c r="D46" s="120">
        <v>5</v>
      </c>
      <c r="E46" s="182">
        <f>E17</f>
        <v>0</v>
      </c>
      <c r="F46" s="122">
        <f t="shared" ref="F46:F48" si="6">D46*E46</f>
        <v>0</v>
      </c>
    </row>
    <row r="47" spans="1:6">
      <c r="A47" s="118">
        <v>2.2999999999999998</v>
      </c>
      <c r="B47" s="119" t="str">
        <f>B18</f>
        <v>Remplacement d'un panneau photovoltaique de type YYY3</v>
      </c>
      <c r="C47" s="178" t="s">
        <v>85</v>
      </c>
      <c r="D47" s="120">
        <v>5</v>
      </c>
      <c r="E47" s="182">
        <f>E18</f>
        <v>0</v>
      </c>
      <c r="F47" s="122">
        <f t="shared" si="6"/>
        <v>0</v>
      </c>
    </row>
    <row r="48" spans="1:6">
      <c r="A48" s="118">
        <v>2.4</v>
      </c>
      <c r="B48" s="119" t="str">
        <f>B19</f>
        <v>Remplacement d'un panneau photovoltaique de type YYY4</v>
      </c>
      <c r="C48" s="178" t="s">
        <v>85</v>
      </c>
      <c r="D48" s="120">
        <v>5</v>
      </c>
      <c r="E48" s="182">
        <f>E19</f>
        <v>0</v>
      </c>
      <c r="F48" s="122">
        <f t="shared" si="6"/>
        <v>0</v>
      </c>
    </row>
    <row r="49" spans="1:6">
      <c r="A49" s="118">
        <v>2.5</v>
      </c>
      <c r="B49" s="183" t="str">
        <f>B20</f>
        <v>…</v>
      </c>
      <c r="C49" s="178" t="s">
        <v>85</v>
      </c>
      <c r="D49" s="120"/>
      <c r="E49" s="182">
        <f>E20</f>
        <v>0</v>
      </c>
      <c r="F49" s="122">
        <f>D49*E49</f>
        <v>0</v>
      </c>
    </row>
    <row r="50" spans="1:6">
      <c r="A50" s="168">
        <v>3</v>
      </c>
      <c r="B50" s="169" t="s">
        <v>102</v>
      </c>
      <c r="C50" s="169"/>
      <c r="D50" s="169"/>
      <c r="E50" s="170"/>
      <c r="F50" s="171">
        <f>SUM(F51:F54)</f>
        <v>0</v>
      </c>
    </row>
    <row r="51" spans="1:6">
      <c r="A51" s="118">
        <v>3.1</v>
      </c>
      <c r="B51" s="119" t="str">
        <f t="shared" ref="B51:B56" si="7">B22</f>
        <v>Coût horaire intervention technique</v>
      </c>
      <c r="C51" s="178" t="s">
        <v>104</v>
      </c>
      <c r="D51" s="120">
        <v>50</v>
      </c>
      <c r="E51" s="182">
        <f>E22</f>
        <v>0</v>
      </c>
      <c r="F51" s="122">
        <f>D51*E51</f>
        <v>0</v>
      </c>
    </row>
    <row r="52" spans="1:6">
      <c r="A52" s="118">
        <v>3.2</v>
      </c>
      <c r="B52" s="119" t="str">
        <f t="shared" si="7"/>
        <v>Coût horaire intervention de nettoyage de panneaux</v>
      </c>
      <c r="C52" s="178" t="s">
        <v>104</v>
      </c>
      <c r="D52" s="120">
        <v>50</v>
      </c>
      <c r="E52" s="182">
        <f>E23</f>
        <v>0</v>
      </c>
      <c r="F52" s="122">
        <f>D52*E52</f>
        <v>0</v>
      </c>
    </row>
    <row r="53" spans="1:6">
      <c r="A53" s="118">
        <v>3.3</v>
      </c>
      <c r="B53" s="119" t="str">
        <f t="shared" si="7"/>
        <v>Coût horaire intervention mise à l'arrêt de l'installation</v>
      </c>
      <c r="C53" s="178" t="s">
        <v>104</v>
      </c>
      <c r="D53" s="120">
        <v>50</v>
      </c>
      <c r="E53" s="182">
        <f>E24</f>
        <v>0</v>
      </c>
      <c r="F53" s="122">
        <f>D53*E53</f>
        <v>0</v>
      </c>
    </row>
    <row r="54" spans="1:6">
      <c r="A54" s="118"/>
      <c r="B54" s="119">
        <f t="shared" si="7"/>
        <v>0</v>
      </c>
      <c r="C54" s="178" t="s">
        <v>104</v>
      </c>
      <c r="D54" s="120"/>
      <c r="E54" s="182">
        <f>E25</f>
        <v>0</v>
      </c>
      <c r="F54" s="122">
        <f t="shared" ref="F54:F56" si="8">D54*E54</f>
        <v>0</v>
      </c>
    </row>
    <row r="55" spans="1:6">
      <c r="A55" s="168">
        <f>A26</f>
        <v>4</v>
      </c>
      <c r="B55" s="169" t="str">
        <f t="shared" si="7"/>
        <v>Autre</v>
      </c>
      <c r="C55" s="169"/>
      <c r="D55" s="169"/>
      <c r="E55" s="170"/>
      <c r="F55" s="171">
        <f>SUM(F56:F59)</f>
        <v>0</v>
      </c>
    </row>
    <row r="56" spans="1:6">
      <c r="A56" s="118" t="str">
        <f t="shared" ref="A56:A58" si="9">A27</f>
        <v>4.1</v>
      </c>
      <c r="B56" s="119" t="str">
        <f t="shared" si="7"/>
        <v>xxxxx</v>
      </c>
      <c r="C56" s="178" t="s">
        <v>104</v>
      </c>
      <c r="D56" s="120"/>
      <c r="E56" s="182">
        <f>E27</f>
        <v>0</v>
      </c>
      <c r="F56" s="122">
        <f t="shared" si="8"/>
        <v>0</v>
      </c>
    </row>
    <row r="57" spans="1:6">
      <c r="A57" s="118" t="str">
        <f t="shared" si="9"/>
        <v>4.2</v>
      </c>
      <c r="B57" s="119"/>
      <c r="C57" s="178"/>
      <c r="D57" s="120"/>
      <c r="E57" s="182"/>
      <c r="F57" s="122"/>
    </row>
    <row r="58" spans="1:6">
      <c r="A58" s="118" t="str">
        <f t="shared" si="9"/>
        <v>4.3</v>
      </c>
      <c r="B58" s="119"/>
      <c r="C58" s="178"/>
      <c r="D58" s="120"/>
      <c r="E58" s="182"/>
      <c r="F58" s="122"/>
    </row>
    <row r="59" spans="1:6">
      <c r="A59" s="118"/>
      <c r="B59" s="119"/>
      <c r="C59" s="178"/>
      <c r="D59" s="120"/>
      <c r="E59" s="182"/>
      <c r="F59" s="122"/>
    </row>
    <row r="60" spans="1:6">
      <c r="A60" s="174" t="s">
        <v>112</v>
      </c>
      <c r="B60" s="175"/>
      <c r="C60" s="175"/>
      <c r="D60" s="175"/>
      <c r="E60" s="176"/>
      <c r="F60" s="177">
        <f>F37+F44+F50+F55</f>
        <v>0</v>
      </c>
    </row>
  </sheetData>
  <mergeCells count="2">
    <mergeCell ref="A6:F6"/>
    <mergeCell ref="A35:F35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C1FA9-D671-4EC6-A4B7-32BFCB38BA80}">
  <sheetPr>
    <tabColor rgb="FFFF0000"/>
  </sheetPr>
  <dimension ref="A1:B9"/>
  <sheetViews>
    <sheetView workbookViewId="0">
      <selection activeCell="B11" sqref="B11"/>
    </sheetView>
  </sheetViews>
  <sheetFormatPr baseColWidth="10" defaultRowHeight="15"/>
  <cols>
    <col min="1" max="1" width="64.85546875" customWidth="1"/>
    <col min="2" max="2" width="26.42578125" customWidth="1"/>
  </cols>
  <sheetData>
    <row r="1" spans="1:2" ht="18">
      <c r="A1" s="4" t="s">
        <v>114</v>
      </c>
    </row>
    <row r="3" spans="1:2" ht="15.75" thickBot="1"/>
    <row r="4" spans="1:2" ht="57.75" thickBot="1">
      <c r="A4" s="15" t="s">
        <v>260</v>
      </c>
      <c r="B4" s="16"/>
    </row>
    <row r="5" spans="1:2" ht="15.75" thickBot="1"/>
    <row r="6" spans="1:2" ht="15.75" thickBot="1">
      <c r="A6" s="15" t="s">
        <v>261</v>
      </c>
      <c r="B6" s="16"/>
    </row>
    <row r="9" spans="1:2">
      <c r="A9" s="14"/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A7B72-F726-46A6-8C2C-F41347838162}">
  <sheetPr>
    <tabColor rgb="FF92D050"/>
  </sheetPr>
  <dimension ref="A1:N18"/>
  <sheetViews>
    <sheetView workbookViewId="0">
      <selection activeCell="G17" sqref="G17"/>
    </sheetView>
  </sheetViews>
  <sheetFormatPr baseColWidth="10" defaultColWidth="11.42578125" defaultRowHeight="15"/>
  <cols>
    <col min="1" max="1" width="6.42578125" customWidth="1"/>
    <col min="2" max="2" width="26.42578125" customWidth="1"/>
    <col min="3" max="3" width="20.42578125" customWidth="1"/>
    <col min="4" max="4" width="17.42578125" customWidth="1"/>
    <col min="5" max="5" width="15.42578125" customWidth="1"/>
    <col min="6" max="6" width="12.42578125" customWidth="1"/>
    <col min="7" max="7" width="4.5703125" customWidth="1"/>
    <col min="8" max="8" width="12.42578125" customWidth="1"/>
    <col min="9" max="9" width="20" customWidth="1"/>
    <col min="10" max="10" width="18.5703125" customWidth="1"/>
    <col min="11" max="12" width="12.42578125" customWidth="1"/>
  </cols>
  <sheetData>
    <row r="1" spans="1:14" ht="18">
      <c r="A1" s="2" t="s">
        <v>62</v>
      </c>
      <c r="D1" s="252" t="s">
        <v>63</v>
      </c>
      <c r="E1" s="253"/>
      <c r="F1" s="253"/>
      <c r="G1" s="253"/>
      <c r="H1" s="253"/>
      <c r="I1" s="254"/>
    </row>
    <row r="4" spans="1:14" ht="14.85" customHeight="1">
      <c r="A4" s="5" t="s">
        <v>64</v>
      </c>
      <c r="H4" s="255" t="s">
        <v>262</v>
      </c>
      <c r="I4" s="255"/>
      <c r="J4" s="255"/>
    </row>
    <row r="5" spans="1:14">
      <c r="A5" s="6" t="s">
        <v>65</v>
      </c>
      <c r="B5" s="7"/>
      <c r="C5" s="8"/>
      <c r="D5" s="22">
        <v>4.0000000000000001E-3</v>
      </c>
      <c r="H5" s="255"/>
      <c r="I5" s="255"/>
      <c r="J5" s="255"/>
    </row>
    <row r="6" spans="1:14" ht="16.5">
      <c r="A6" s="1"/>
      <c r="D6" s="10"/>
      <c r="F6" s="5"/>
      <c r="H6" s="255"/>
      <c r="I6" s="255"/>
      <c r="J6" s="255"/>
    </row>
    <row r="7" spans="1:14" ht="43.5" customHeight="1">
      <c r="C7" s="173" t="s">
        <v>70</v>
      </c>
      <c r="D7" s="173" t="s">
        <v>141</v>
      </c>
      <c r="E7" s="173" t="s">
        <v>69</v>
      </c>
      <c r="F7" s="173" t="s">
        <v>71</v>
      </c>
      <c r="H7" s="255"/>
      <c r="I7" s="255"/>
      <c r="J7" s="255"/>
    </row>
    <row r="8" spans="1:14" ht="16.5">
      <c r="B8" s="18" t="str">
        <f>'1-Programme technique'!C4</f>
        <v>Ombrières parking</v>
      </c>
      <c r="C8" s="19">
        <f>'2-Engagement production'!D6</f>
        <v>0</v>
      </c>
      <c r="D8" s="20"/>
      <c r="E8" s="20"/>
      <c r="F8" s="19">
        <f>E8*1000*C8</f>
        <v>0</v>
      </c>
      <c r="H8" s="255"/>
      <c r="I8" s="255"/>
      <c r="J8" s="255"/>
    </row>
    <row r="9" spans="1:14">
      <c r="B9" s="12"/>
      <c r="C9" s="12"/>
      <c r="D9" s="12"/>
      <c r="E9" s="12"/>
      <c r="F9" s="13"/>
      <c r="H9" s="255"/>
      <c r="I9" s="255"/>
      <c r="J9" s="255"/>
    </row>
    <row r="10" spans="1:14">
      <c r="A10" s="12"/>
      <c r="B10" s="11"/>
      <c r="C10" s="13"/>
      <c r="D10" s="13"/>
      <c r="E10" s="13"/>
      <c r="H10" s="255"/>
      <c r="I10" s="255"/>
      <c r="J10" s="255"/>
    </row>
    <row r="11" spans="1:14" ht="16.5">
      <c r="A11" s="5" t="s">
        <v>66</v>
      </c>
      <c r="D11" s="17">
        <v>0</v>
      </c>
      <c r="H11" s="255"/>
      <c r="I11" s="255"/>
      <c r="J11" s="255"/>
    </row>
    <row r="12" spans="1:14" ht="27" customHeight="1">
      <c r="A12" s="3" t="s">
        <v>67</v>
      </c>
      <c r="H12" s="255"/>
      <c r="I12" s="255"/>
      <c r="J12" s="255"/>
      <c r="K12" s="9"/>
      <c r="L12" s="3"/>
      <c r="M12" s="9"/>
      <c r="N12" s="3"/>
    </row>
    <row r="13" spans="1:14">
      <c r="I13" s="3"/>
      <c r="J13" s="3"/>
      <c r="K13" s="9"/>
      <c r="L13" s="3"/>
      <c r="M13" s="9"/>
      <c r="N13" s="3"/>
    </row>
    <row r="18" spans="4:4" ht="46.5">
      <c r="D18" s="21"/>
    </row>
  </sheetData>
  <mergeCells count="2">
    <mergeCell ref="D1:I1"/>
    <mergeCell ref="H4:J12"/>
  </mergeCells>
  <phoneticPr fontId="5" type="noConversion"/>
  <pageMargins left="0.7" right="0.7" top="0.75" bottom="0.75" header="0.3" footer="0.3"/>
  <pageSetup paperSize="9" orientation="portrait" horizontalDpi="300" verticalDpi="3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c27f6f-22e0-48d9-9593-e9839fedd000" xsi:nil="true"/>
    <lcf76f155ced4ddcb4097134ff3c332f xmlns="fd5b25e3-095f-440a-9917-128c5bcec5c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CBFB068BDAFB478B307C98EB81C7EC" ma:contentTypeVersion="13" ma:contentTypeDescription="Crée un document." ma:contentTypeScope="" ma:versionID="df9b329768a4e5dbedb7ba7575d8e95a">
  <xsd:schema xmlns:xsd="http://www.w3.org/2001/XMLSchema" xmlns:xs="http://www.w3.org/2001/XMLSchema" xmlns:p="http://schemas.microsoft.com/office/2006/metadata/properties" xmlns:ns2="fd5b25e3-095f-440a-9917-128c5bcec5ce" xmlns:ns3="26c27f6f-22e0-48d9-9593-e9839fedd000" targetNamespace="http://schemas.microsoft.com/office/2006/metadata/properties" ma:root="true" ma:fieldsID="b2789c61d395d03425dba0f982e3fac9" ns2:_="" ns3:_="">
    <xsd:import namespace="fd5b25e3-095f-440a-9917-128c5bcec5ce"/>
    <xsd:import namespace="26c27f6f-22e0-48d9-9593-e9839fedd0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b25e3-095f-440a-9917-128c5bcec5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af9ac43-fea1-46ac-978e-6fe0487a78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c27f6f-22e0-48d9-9593-e9839fedd00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150181f-a7dc-45a2-a9dd-c3133fecfa50}" ma:internalName="TaxCatchAll" ma:showField="CatchAllData" ma:web="26c27f6f-22e0-48d9-9593-e9839fedd0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296987-BB54-46C3-A78C-6B5BAC2C4D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875F39-53D5-4091-8163-94F81C4C5533}">
  <ds:schemaRefs>
    <ds:schemaRef ds:uri="http://schemas.microsoft.com/office/2006/metadata/properties"/>
    <ds:schemaRef ds:uri="http://schemas.microsoft.com/office/infopath/2007/PartnerControls"/>
    <ds:schemaRef ds:uri="26c27f6f-22e0-48d9-9593-e9839fedd000"/>
    <ds:schemaRef ds:uri="fd5b25e3-095f-440a-9917-128c5bcec5ce"/>
  </ds:schemaRefs>
</ds:datastoreItem>
</file>

<file path=customXml/itemProps3.xml><?xml version="1.0" encoding="utf-8"?>
<ds:datastoreItem xmlns:ds="http://schemas.openxmlformats.org/officeDocument/2006/customXml" ds:itemID="{EE408A1E-EBC5-4928-AB10-8ECD3B28C1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b25e3-095f-440a-9917-128c5bcec5ce"/>
    <ds:schemaRef ds:uri="26c27f6f-22e0-48d9-9593-e9839fedd0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10" baseType="lpstr">
      <vt:lpstr>Notice </vt:lpstr>
      <vt:lpstr>1-Programme technique</vt:lpstr>
      <vt:lpstr>2-Engagement production</vt:lpstr>
      <vt:lpstr>3 - Production</vt:lpstr>
      <vt:lpstr>4 - Coût Invest et Exploit</vt:lpstr>
      <vt:lpstr>5 - BPU et DQE</vt:lpstr>
      <vt:lpstr>6 - Engagement Service</vt:lpstr>
      <vt:lpstr>7 - Hypothèses</vt:lpstr>
      <vt:lpstr>'4 - Coût Invest et Exploit'!Zone_d_impression</vt:lpstr>
      <vt:lpstr>'Notice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SAMAT</dc:creator>
  <cp:keywords/>
  <dc:description/>
  <cp:lastModifiedBy>Emmanuel Gravelat</cp:lastModifiedBy>
  <cp:revision/>
  <cp:lastPrinted>2025-02-28T14:43:14Z</cp:lastPrinted>
  <dcterms:created xsi:type="dcterms:W3CDTF">2019-05-30T18:32:45Z</dcterms:created>
  <dcterms:modified xsi:type="dcterms:W3CDTF">2025-06-06T12:48:32Z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0x010100CC81A8F6F86CAC4F9BAA8B3C0845496C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